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H:\O T S\Výběrová řízení\DDM\VŘ\Rozpočty slepé\"/>
    </mc:Choice>
  </mc:AlternateContent>
  <bookViews>
    <workbookView xWindow="0" yWindow="0" windowWidth="23040" windowHeight="9576"/>
  </bookViews>
  <sheets>
    <sheet name="Rekapitulace stavby" sheetId="1" r:id="rId1"/>
    <sheet name="01 - Stavební úpravy" sheetId="2" r:id="rId2"/>
    <sheet name="02 - DDM Koprivnice - ele..." sheetId="3" r:id="rId3"/>
    <sheet name="Pokyny pro vyplnění" sheetId="4" r:id="rId4"/>
  </sheets>
  <definedNames>
    <definedName name="_xlnm._FilterDatabase" localSheetId="1" hidden="1">'01 - Stavební úpravy'!$C$91:$K$228</definedName>
    <definedName name="_xlnm._FilterDatabase" localSheetId="2" hidden="1">'02 - DDM Koprivnice - ele...'!$C$84:$K$141</definedName>
    <definedName name="_xlnm.Print_Titles" localSheetId="1">'01 - Stavební úpravy'!$91:$91</definedName>
    <definedName name="_xlnm.Print_Titles" localSheetId="2">'02 - DDM Koprivnice - ele...'!$84:$84</definedName>
    <definedName name="_xlnm.Print_Titles" localSheetId="0">'Rekapitulace stavby'!$49:$49</definedName>
    <definedName name="_xlnm.Print_Area" localSheetId="1">'01 - Stavební úpravy'!$C$4:$J$36,'01 - Stavební úpravy'!$C$42:$J$73,'01 - Stavební úpravy'!$C$79:$K$228</definedName>
    <definedName name="_xlnm.Print_Area" localSheetId="2">'02 - DDM Koprivnice - ele...'!$C$4:$J$36,'02 - DDM Koprivnice - ele...'!$C$42:$J$66,'02 - DDM Koprivnice - ele...'!$C$72:$K$141</definedName>
    <definedName name="_xlnm.Print_Area" localSheetId="3">'Pokyny pro vyplnění'!$B$2:$K$69,'Pokyny pro vyplnění'!$B$72:$K$116,'Pokyny pro vyplnění'!$B$119:$K$188,'Pokyny pro vyplnění'!$B$196:$K$216</definedName>
    <definedName name="_xlnm.Print_Area" localSheetId="0">'Rekapitulace stavby'!$D$4:$AO$33,'Rekapitulace stavby'!$C$39:$AQ$54</definedName>
  </definedNames>
  <calcPr calcId="152511"/>
</workbook>
</file>

<file path=xl/calcChain.xml><?xml version="1.0" encoding="utf-8"?>
<calcChain xmlns="http://schemas.openxmlformats.org/spreadsheetml/2006/main">
  <c r="AY53" i="1" l="1"/>
  <c r="AX53" i="1"/>
  <c r="BI141" i="3"/>
  <c r="BH141" i="3"/>
  <c r="BG141" i="3"/>
  <c r="BF141" i="3"/>
  <c r="T141" i="3"/>
  <c r="R141" i="3"/>
  <c r="R138" i="3" s="1"/>
  <c r="P141" i="3"/>
  <c r="BK141" i="3"/>
  <c r="J141" i="3"/>
  <c r="BE141" i="3"/>
  <c r="BI140" i="3"/>
  <c r="BH140" i="3"/>
  <c r="BG140" i="3"/>
  <c r="BF140" i="3"/>
  <c r="T140" i="3"/>
  <c r="R140" i="3"/>
  <c r="P140" i="3"/>
  <c r="BK140" i="3"/>
  <c r="BK138" i="3" s="1"/>
  <c r="J138" i="3" s="1"/>
  <c r="J65" i="3" s="1"/>
  <c r="J140" i="3"/>
  <c r="BE140" i="3"/>
  <c r="BI139" i="3"/>
  <c r="BH139" i="3"/>
  <c r="BG139" i="3"/>
  <c r="BF139" i="3"/>
  <c r="T139" i="3"/>
  <c r="T138" i="3"/>
  <c r="R139" i="3"/>
  <c r="P139" i="3"/>
  <c r="P138" i="3"/>
  <c r="BK139" i="3"/>
  <c r="J139" i="3"/>
  <c r="BE139" i="3" s="1"/>
  <c r="BI137" i="3"/>
  <c r="BH137" i="3"/>
  <c r="BG137" i="3"/>
  <c r="BF137" i="3"/>
  <c r="T137" i="3"/>
  <c r="T135" i="3" s="1"/>
  <c r="R137" i="3"/>
  <c r="P137" i="3"/>
  <c r="BK137" i="3"/>
  <c r="J137" i="3"/>
  <c r="BE137" i="3"/>
  <c r="BI136" i="3"/>
  <c r="BH136" i="3"/>
  <c r="BG136" i="3"/>
  <c r="BF136" i="3"/>
  <c r="T136" i="3"/>
  <c r="R136" i="3"/>
  <c r="R135" i="3"/>
  <c r="P136" i="3"/>
  <c r="P135" i="3"/>
  <c r="BK136" i="3"/>
  <c r="BK135" i="3"/>
  <c r="J135" i="3" s="1"/>
  <c r="J64" i="3" s="1"/>
  <c r="J136" i="3"/>
  <c r="BE136" i="3" s="1"/>
  <c r="BI134" i="3"/>
  <c r="BH134" i="3"/>
  <c r="BG134" i="3"/>
  <c r="BF134" i="3"/>
  <c r="T134" i="3"/>
  <c r="R134" i="3"/>
  <c r="R131" i="3" s="1"/>
  <c r="R126" i="3" s="1"/>
  <c r="P134" i="3"/>
  <c r="BK134" i="3"/>
  <c r="J134" i="3"/>
  <c r="BE134" i="3"/>
  <c r="BI133" i="3"/>
  <c r="BH133" i="3"/>
  <c r="BG133" i="3"/>
  <c r="BF133" i="3"/>
  <c r="T133" i="3"/>
  <c r="R133" i="3"/>
  <c r="P133" i="3"/>
  <c r="BK133" i="3"/>
  <c r="BK131" i="3" s="1"/>
  <c r="J131" i="3" s="1"/>
  <c r="J63" i="3" s="1"/>
  <c r="J133" i="3"/>
  <c r="BE133" i="3"/>
  <c r="BI132" i="3"/>
  <c r="BH132" i="3"/>
  <c r="BG132" i="3"/>
  <c r="BF132" i="3"/>
  <c r="T132" i="3"/>
  <c r="T131" i="3"/>
  <c r="R132" i="3"/>
  <c r="P132" i="3"/>
  <c r="P131" i="3"/>
  <c r="BK132" i="3"/>
  <c r="J132" i="3"/>
  <c r="BE132" i="3"/>
  <c r="BI130" i="3"/>
  <c r="BH130" i="3"/>
  <c r="BG130" i="3"/>
  <c r="BF130" i="3"/>
  <c r="T130" i="3"/>
  <c r="R130" i="3"/>
  <c r="P130" i="3"/>
  <c r="BK130" i="3"/>
  <c r="J130" i="3"/>
  <c r="BE130" i="3"/>
  <c r="BI129" i="3"/>
  <c r="BH129" i="3"/>
  <c r="BG129" i="3"/>
  <c r="BF129" i="3"/>
  <c r="T129" i="3"/>
  <c r="R129" i="3"/>
  <c r="P129" i="3"/>
  <c r="BK129" i="3"/>
  <c r="J129" i="3"/>
  <c r="BE129" i="3" s="1"/>
  <c r="BI128" i="3"/>
  <c r="BH128" i="3"/>
  <c r="BG128" i="3"/>
  <c r="BF128" i="3"/>
  <c r="T128" i="3"/>
  <c r="R128" i="3"/>
  <c r="P128" i="3"/>
  <c r="BK128" i="3"/>
  <c r="J128" i="3"/>
  <c r="BE128" i="3"/>
  <c r="BI127" i="3"/>
  <c r="BH127" i="3"/>
  <c r="BG127" i="3"/>
  <c r="BF127" i="3"/>
  <c r="T127" i="3"/>
  <c r="T126" i="3" s="1"/>
  <c r="T125" i="3" s="1"/>
  <c r="R127" i="3"/>
  <c r="R125" i="3"/>
  <c r="P127" i="3"/>
  <c r="BK127" i="3"/>
  <c r="BK126" i="3" s="1"/>
  <c r="J127" i="3"/>
  <c r="BE127" i="3"/>
  <c r="BI124" i="3"/>
  <c r="BH124" i="3"/>
  <c r="BG124" i="3"/>
  <c r="BF124" i="3"/>
  <c r="T124" i="3"/>
  <c r="R124" i="3"/>
  <c r="P124" i="3"/>
  <c r="BK124" i="3"/>
  <c r="J124" i="3"/>
  <c r="BE124" i="3"/>
  <c r="BI123" i="3"/>
  <c r="BH123" i="3"/>
  <c r="BG123" i="3"/>
  <c r="BF123" i="3"/>
  <c r="T123" i="3"/>
  <c r="R123" i="3"/>
  <c r="P123" i="3"/>
  <c r="BK123" i="3"/>
  <c r="J123" i="3"/>
  <c r="BE123" i="3"/>
  <c r="BI122" i="3"/>
  <c r="BH122" i="3"/>
  <c r="BG122" i="3"/>
  <c r="BF122" i="3"/>
  <c r="T122" i="3"/>
  <c r="R122" i="3"/>
  <c r="P122" i="3"/>
  <c r="BK122" i="3"/>
  <c r="J122" i="3"/>
  <c r="BE122" i="3"/>
  <c r="BI121" i="3"/>
  <c r="BH121" i="3"/>
  <c r="BG121" i="3"/>
  <c r="BF121" i="3"/>
  <c r="T121" i="3"/>
  <c r="R121" i="3"/>
  <c r="P121" i="3"/>
  <c r="BK121" i="3"/>
  <c r="J121" i="3"/>
  <c r="BE121" i="3"/>
  <c r="BI120" i="3"/>
  <c r="BH120" i="3"/>
  <c r="BG120" i="3"/>
  <c r="BF120" i="3"/>
  <c r="T120" i="3"/>
  <c r="R120" i="3"/>
  <c r="P120" i="3"/>
  <c r="P117" i="3" s="1"/>
  <c r="BK120" i="3"/>
  <c r="J120" i="3"/>
  <c r="BE120" i="3"/>
  <c r="BI119" i="3"/>
  <c r="BH119" i="3"/>
  <c r="BG119" i="3"/>
  <c r="BF119" i="3"/>
  <c r="T119" i="3"/>
  <c r="T117" i="3" s="1"/>
  <c r="R119" i="3"/>
  <c r="P119" i="3"/>
  <c r="BK119" i="3"/>
  <c r="J119" i="3"/>
  <c r="BE119" i="3"/>
  <c r="BI118" i="3"/>
  <c r="BH118" i="3"/>
  <c r="BG118" i="3"/>
  <c r="BF118" i="3"/>
  <c r="T118" i="3"/>
  <c r="R118" i="3"/>
  <c r="R117" i="3"/>
  <c r="P118" i="3"/>
  <c r="BK118" i="3"/>
  <c r="BK117" i="3"/>
  <c r="J117" i="3" s="1"/>
  <c r="J60" i="3" s="1"/>
  <c r="J118" i="3"/>
  <c r="BE118" i="3" s="1"/>
  <c r="BI116" i="3"/>
  <c r="BH116" i="3"/>
  <c r="BG116" i="3"/>
  <c r="BF116" i="3"/>
  <c r="T116" i="3"/>
  <c r="R116" i="3"/>
  <c r="P116" i="3"/>
  <c r="BK116" i="3"/>
  <c r="J116" i="3"/>
  <c r="BE116" i="3"/>
  <c r="BI115" i="3"/>
  <c r="BH115" i="3"/>
  <c r="BG115" i="3"/>
  <c r="BF115" i="3"/>
  <c r="T115" i="3"/>
  <c r="R115" i="3"/>
  <c r="P115" i="3"/>
  <c r="BK115" i="3"/>
  <c r="J115" i="3"/>
  <c r="BE115" i="3"/>
  <c r="BI114" i="3"/>
  <c r="BH114" i="3"/>
  <c r="BG114" i="3"/>
  <c r="BF114" i="3"/>
  <c r="T114" i="3"/>
  <c r="R114" i="3"/>
  <c r="P114" i="3"/>
  <c r="BK114" i="3"/>
  <c r="J114" i="3"/>
  <c r="BE114" i="3"/>
  <c r="BI113" i="3"/>
  <c r="BH113" i="3"/>
  <c r="BG113" i="3"/>
  <c r="BF113" i="3"/>
  <c r="T113" i="3"/>
  <c r="R113" i="3"/>
  <c r="P113" i="3"/>
  <c r="BK113" i="3"/>
  <c r="J113" i="3"/>
  <c r="BE113" i="3"/>
  <c r="BI112" i="3"/>
  <c r="BH112" i="3"/>
  <c r="BG112" i="3"/>
  <c r="BF112" i="3"/>
  <c r="T112" i="3"/>
  <c r="R112" i="3"/>
  <c r="P112" i="3"/>
  <c r="BK112" i="3"/>
  <c r="J112" i="3"/>
  <c r="BE112" i="3"/>
  <c r="BI111" i="3"/>
  <c r="BH111" i="3"/>
  <c r="BG111" i="3"/>
  <c r="BF111" i="3"/>
  <c r="T111" i="3"/>
  <c r="R111" i="3"/>
  <c r="P111" i="3"/>
  <c r="BK111" i="3"/>
  <c r="J111" i="3"/>
  <c r="BE111" i="3"/>
  <c r="BI110" i="3"/>
  <c r="BH110" i="3"/>
  <c r="BG110" i="3"/>
  <c r="BF110" i="3"/>
  <c r="T110" i="3"/>
  <c r="R110" i="3"/>
  <c r="P110" i="3"/>
  <c r="BK110" i="3"/>
  <c r="J110" i="3"/>
  <c r="BE110" i="3"/>
  <c r="BI109" i="3"/>
  <c r="BH109" i="3"/>
  <c r="BG109" i="3"/>
  <c r="BF109" i="3"/>
  <c r="T109" i="3"/>
  <c r="R109" i="3"/>
  <c r="P109" i="3"/>
  <c r="BK109" i="3"/>
  <c r="J109" i="3"/>
  <c r="BE109" i="3"/>
  <c r="BI108" i="3"/>
  <c r="BH108" i="3"/>
  <c r="BG108" i="3"/>
  <c r="BF108" i="3"/>
  <c r="T108" i="3"/>
  <c r="R108" i="3"/>
  <c r="P108" i="3"/>
  <c r="BK108" i="3"/>
  <c r="J108" i="3"/>
  <c r="BE108" i="3"/>
  <c r="BI107" i="3"/>
  <c r="BH107" i="3"/>
  <c r="BG107" i="3"/>
  <c r="BF107" i="3"/>
  <c r="T107" i="3"/>
  <c r="R107" i="3"/>
  <c r="P107" i="3"/>
  <c r="BK107" i="3"/>
  <c r="J107" i="3"/>
  <c r="BE107" i="3"/>
  <c r="BI106" i="3"/>
  <c r="BH106" i="3"/>
  <c r="BG106" i="3"/>
  <c r="BF106" i="3"/>
  <c r="T106" i="3"/>
  <c r="R106" i="3"/>
  <c r="P106" i="3"/>
  <c r="BK106" i="3"/>
  <c r="J106" i="3"/>
  <c r="BE106" i="3"/>
  <c r="BI105" i="3"/>
  <c r="BH105" i="3"/>
  <c r="BG105" i="3"/>
  <c r="BF105" i="3"/>
  <c r="T105" i="3"/>
  <c r="R105" i="3"/>
  <c r="P105" i="3"/>
  <c r="BK105" i="3"/>
  <c r="J105" i="3"/>
  <c r="BE105" i="3"/>
  <c r="BI104" i="3"/>
  <c r="BH104" i="3"/>
  <c r="BG104" i="3"/>
  <c r="BF104" i="3"/>
  <c r="T104" i="3"/>
  <c r="R104" i="3"/>
  <c r="P104" i="3"/>
  <c r="BK104" i="3"/>
  <c r="J104" i="3"/>
  <c r="BE104" i="3"/>
  <c r="BI103" i="3"/>
  <c r="BH103" i="3"/>
  <c r="BG103" i="3"/>
  <c r="BF103" i="3"/>
  <c r="T103" i="3"/>
  <c r="R103" i="3"/>
  <c r="P103" i="3"/>
  <c r="BK103" i="3"/>
  <c r="J103" i="3"/>
  <c r="BE103" i="3"/>
  <c r="BI102" i="3"/>
  <c r="BH102" i="3"/>
  <c r="BG102" i="3"/>
  <c r="BF102" i="3"/>
  <c r="T102" i="3"/>
  <c r="R102" i="3"/>
  <c r="P102" i="3"/>
  <c r="BK102" i="3"/>
  <c r="J102" i="3"/>
  <c r="BE102" i="3"/>
  <c r="BI101" i="3"/>
  <c r="BH101" i="3"/>
  <c r="BG101" i="3"/>
  <c r="BF101" i="3"/>
  <c r="T101" i="3"/>
  <c r="R101" i="3"/>
  <c r="P101" i="3"/>
  <c r="BK101" i="3"/>
  <c r="J101" i="3"/>
  <c r="BE101" i="3"/>
  <c r="BI100" i="3"/>
  <c r="BH100" i="3"/>
  <c r="BG100" i="3"/>
  <c r="BF100" i="3"/>
  <c r="T100" i="3"/>
  <c r="R100" i="3"/>
  <c r="P100" i="3"/>
  <c r="BK100" i="3"/>
  <c r="J100" i="3"/>
  <c r="BE100" i="3"/>
  <c r="BI99" i="3"/>
  <c r="BH99" i="3"/>
  <c r="BG99" i="3"/>
  <c r="BF99" i="3"/>
  <c r="T99" i="3"/>
  <c r="R99" i="3"/>
  <c r="P99" i="3"/>
  <c r="BK99" i="3"/>
  <c r="J99" i="3"/>
  <c r="BE99" i="3"/>
  <c r="BI98" i="3"/>
  <c r="BH98" i="3"/>
  <c r="BG98" i="3"/>
  <c r="BF98" i="3"/>
  <c r="T98" i="3"/>
  <c r="R98" i="3"/>
  <c r="R95" i="3" s="1"/>
  <c r="P98" i="3"/>
  <c r="BK98" i="3"/>
  <c r="J98" i="3"/>
  <c r="BE98" i="3"/>
  <c r="BI97" i="3"/>
  <c r="BH97" i="3"/>
  <c r="BG97" i="3"/>
  <c r="BF97" i="3"/>
  <c r="T97" i="3"/>
  <c r="R97" i="3"/>
  <c r="P97" i="3"/>
  <c r="BK97" i="3"/>
  <c r="BK95" i="3" s="1"/>
  <c r="J95" i="3" s="1"/>
  <c r="J59" i="3" s="1"/>
  <c r="J97" i="3"/>
  <c r="BE97" i="3"/>
  <c r="BI96" i="3"/>
  <c r="BH96" i="3"/>
  <c r="BG96" i="3"/>
  <c r="BF96" i="3"/>
  <c r="T96" i="3"/>
  <c r="T95" i="3"/>
  <c r="R96" i="3"/>
  <c r="P96" i="3"/>
  <c r="P95" i="3"/>
  <c r="BK96" i="3"/>
  <c r="J96" i="3"/>
  <c r="BE96" i="3"/>
  <c r="BI94" i="3"/>
  <c r="BH94" i="3"/>
  <c r="BG94" i="3"/>
  <c r="BF94" i="3"/>
  <c r="T94" i="3"/>
  <c r="R94" i="3"/>
  <c r="P94" i="3"/>
  <c r="BK94" i="3"/>
  <c r="J94" i="3"/>
  <c r="BE94" i="3"/>
  <c r="BI93" i="3"/>
  <c r="BH93" i="3"/>
  <c r="BG93" i="3"/>
  <c r="BF93" i="3"/>
  <c r="T93" i="3"/>
  <c r="R93" i="3"/>
  <c r="P93" i="3"/>
  <c r="BK93" i="3"/>
  <c r="J93" i="3"/>
  <c r="BE93" i="3" s="1"/>
  <c r="BI92" i="3"/>
  <c r="BH92" i="3"/>
  <c r="BG92" i="3"/>
  <c r="BF92" i="3"/>
  <c r="T92" i="3"/>
  <c r="R92" i="3"/>
  <c r="P92" i="3"/>
  <c r="BK92" i="3"/>
  <c r="J92" i="3"/>
  <c r="BE92" i="3"/>
  <c r="BI91" i="3"/>
  <c r="BH91" i="3"/>
  <c r="BG91" i="3"/>
  <c r="BF91" i="3"/>
  <c r="T91" i="3"/>
  <c r="R91" i="3"/>
  <c r="P91" i="3"/>
  <c r="BK91" i="3"/>
  <c r="J91" i="3"/>
  <c r="BE91" i="3" s="1"/>
  <c r="BI90" i="3"/>
  <c r="BH90" i="3"/>
  <c r="BG90" i="3"/>
  <c r="BF90" i="3"/>
  <c r="T90" i="3"/>
  <c r="R90" i="3"/>
  <c r="P90" i="3"/>
  <c r="P87" i="3" s="1"/>
  <c r="P86" i="3" s="1"/>
  <c r="BK90" i="3"/>
  <c r="J90" i="3"/>
  <c r="BE90" i="3"/>
  <c r="BI89" i="3"/>
  <c r="BH89" i="3"/>
  <c r="BG89" i="3"/>
  <c r="BF89" i="3"/>
  <c r="T89" i="3"/>
  <c r="R89" i="3"/>
  <c r="P89" i="3"/>
  <c r="BK89" i="3"/>
  <c r="J89" i="3"/>
  <c r="BE89" i="3" s="1"/>
  <c r="BI88" i="3"/>
  <c r="BH88" i="3"/>
  <c r="BG88" i="3"/>
  <c r="F32" i="3"/>
  <c r="BB53" i="1" s="1"/>
  <c r="BF88" i="3"/>
  <c r="T88" i="3"/>
  <c r="R88" i="3"/>
  <c r="R87" i="3" s="1"/>
  <c r="R86" i="3" s="1"/>
  <c r="R85" i="3" s="1"/>
  <c r="P88" i="3"/>
  <c r="BK88" i="3"/>
  <c r="BK87" i="3" s="1"/>
  <c r="J87" i="3"/>
  <c r="J58" i="3" s="1"/>
  <c r="J88" i="3"/>
  <c r="BE88" i="3"/>
  <c r="J30" i="3"/>
  <c r="AV53" i="1" s="1"/>
  <c r="F79" i="3"/>
  <c r="E77" i="3"/>
  <c r="F49" i="3"/>
  <c r="E47" i="3"/>
  <c r="J21" i="3"/>
  <c r="E21" i="3"/>
  <c r="J81" i="3" s="1"/>
  <c r="J51" i="3"/>
  <c r="J20" i="3"/>
  <c r="J18" i="3"/>
  <c r="E18" i="3"/>
  <c r="F82" i="3"/>
  <c r="F52" i="3"/>
  <c r="J17" i="3"/>
  <c r="J15" i="3"/>
  <c r="E15" i="3"/>
  <c r="F81" i="3"/>
  <c r="F51" i="3"/>
  <c r="J14" i="3"/>
  <c r="J12" i="3"/>
  <c r="J79" i="3"/>
  <c r="J49" i="3"/>
  <c r="E7" i="3"/>
  <c r="E75" i="3"/>
  <c r="E45" i="3"/>
  <c r="AY52" i="1"/>
  <c r="AX52" i="1"/>
  <c r="BI228" i="2"/>
  <c r="BH228" i="2"/>
  <c r="BG228" i="2"/>
  <c r="BF228" i="2"/>
  <c r="T228" i="2"/>
  <c r="T227" i="2"/>
  <c r="T226" i="2" s="1"/>
  <c r="R228" i="2"/>
  <c r="R227" i="2"/>
  <c r="R226" i="2"/>
  <c r="P228" i="2"/>
  <c r="P227" i="2" s="1"/>
  <c r="P226" i="2" s="1"/>
  <c r="BK228" i="2"/>
  <c r="BK227" i="2"/>
  <c r="J228" i="2"/>
  <c r="BE228" i="2" s="1"/>
  <c r="BI224" i="2"/>
  <c r="BH224" i="2"/>
  <c r="BG224" i="2"/>
  <c r="BF224" i="2"/>
  <c r="T224" i="2"/>
  <c r="R224" i="2"/>
  <c r="P224" i="2"/>
  <c r="BK224" i="2"/>
  <c r="J224" i="2"/>
  <c r="BE224" i="2" s="1"/>
  <c r="BI222" i="2"/>
  <c r="BH222" i="2"/>
  <c r="BG222" i="2"/>
  <c r="BF222" i="2"/>
  <c r="T222" i="2"/>
  <c r="R222" i="2"/>
  <c r="R203" i="2" s="1"/>
  <c r="P222" i="2"/>
  <c r="BK222" i="2"/>
  <c r="J222" i="2"/>
  <c r="BE222" i="2"/>
  <c r="BI216" i="2"/>
  <c r="BH216" i="2"/>
  <c r="BG216" i="2"/>
  <c r="BF216" i="2"/>
  <c r="T216" i="2"/>
  <c r="R216" i="2"/>
  <c r="P216" i="2"/>
  <c r="BK216" i="2"/>
  <c r="BK203" i="2" s="1"/>
  <c r="J203" i="2" s="1"/>
  <c r="J70" i="2" s="1"/>
  <c r="J216" i="2"/>
  <c r="BE216" i="2" s="1"/>
  <c r="BI214" i="2"/>
  <c r="BH214" i="2"/>
  <c r="BG214" i="2"/>
  <c r="BF214" i="2"/>
  <c r="T214" i="2"/>
  <c r="R214" i="2"/>
  <c r="P214" i="2"/>
  <c r="BK214" i="2"/>
  <c r="J214" i="2"/>
  <c r="BE214" i="2"/>
  <c r="BI212" i="2"/>
  <c r="BH212" i="2"/>
  <c r="BG212" i="2"/>
  <c r="BF212" i="2"/>
  <c r="T212" i="2"/>
  <c r="R212" i="2"/>
  <c r="P212" i="2"/>
  <c r="BK212" i="2"/>
  <c r="J212" i="2"/>
  <c r="BE212" i="2" s="1"/>
  <c r="BI210" i="2"/>
  <c r="BH210" i="2"/>
  <c r="BG210" i="2"/>
  <c r="BF210" i="2"/>
  <c r="T210" i="2"/>
  <c r="R210" i="2"/>
  <c r="P210" i="2"/>
  <c r="BK210" i="2"/>
  <c r="J210" i="2"/>
  <c r="BE210" i="2" s="1"/>
  <c r="BI208" i="2"/>
  <c r="BH208" i="2"/>
  <c r="BG208" i="2"/>
  <c r="BF208" i="2"/>
  <c r="T208" i="2"/>
  <c r="R208" i="2"/>
  <c r="P208" i="2"/>
  <c r="BK208" i="2"/>
  <c r="J208" i="2"/>
  <c r="BE208" i="2" s="1"/>
  <c r="BI206" i="2"/>
  <c r="BH206" i="2"/>
  <c r="BG206" i="2"/>
  <c r="BF206" i="2"/>
  <c r="T206" i="2"/>
  <c r="R206" i="2"/>
  <c r="P206" i="2"/>
  <c r="BK206" i="2"/>
  <c r="J206" i="2"/>
  <c r="BE206" i="2" s="1"/>
  <c r="BI204" i="2"/>
  <c r="BH204" i="2"/>
  <c r="BG204" i="2"/>
  <c r="BF204" i="2"/>
  <c r="T204" i="2"/>
  <c r="R204" i="2"/>
  <c r="P204" i="2"/>
  <c r="BK204" i="2"/>
  <c r="J204" i="2"/>
  <c r="BE204" i="2"/>
  <c r="BI202" i="2"/>
  <c r="BH202" i="2"/>
  <c r="BG202" i="2"/>
  <c r="BF202" i="2"/>
  <c r="T202" i="2"/>
  <c r="R202" i="2"/>
  <c r="P202" i="2"/>
  <c r="BK202" i="2"/>
  <c r="J202" i="2"/>
  <c r="BE202" i="2" s="1"/>
  <c r="BI201" i="2"/>
  <c r="BH201" i="2"/>
  <c r="BG201" i="2"/>
  <c r="BF201" i="2"/>
  <c r="T201" i="2"/>
  <c r="R201" i="2"/>
  <c r="P201" i="2"/>
  <c r="BK201" i="2"/>
  <c r="J201" i="2"/>
  <c r="BE201" i="2" s="1"/>
  <c r="BI199" i="2"/>
  <c r="BH199" i="2"/>
  <c r="BG199" i="2"/>
  <c r="BF199" i="2"/>
  <c r="T199" i="2"/>
  <c r="R199" i="2"/>
  <c r="P199" i="2"/>
  <c r="BK199" i="2"/>
  <c r="J199" i="2"/>
  <c r="BE199" i="2" s="1"/>
  <c r="BI197" i="2"/>
  <c r="BH197" i="2"/>
  <c r="BG197" i="2"/>
  <c r="BF197" i="2"/>
  <c r="T197" i="2"/>
  <c r="R197" i="2"/>
  <c r="R196" i="2" s="1"/>
  <c r="P197" i="2"/>
  <c r="P196" i="2"/>
  <c r="BK197" i="2"/>
  <c r="BK196" i="2" s="1"/>
  <c r="J196" i="2" s="1"/>
  <c r="J69" i="2" s="1"/>
  <c r="J197" i="2"/>
  <c r="BE197" i="2"/>
  <c r="BI195" i="2"/>
  <c r="BH195" i="2"/>
  <c r="BG195" i="2"/>
  <c r="BF195" i="2"/>
  <c r="T195" i="2"/>
  <c r="R195" i="2"/>
  <c r="P195" i="2"/>
  <c r="BK195" i="2"/>
  <c r="J195" i="2"/>
  <c r="BE195" i="2" s="1"/>
  <c r="BI194" i="2"/>
  <c r="BH194" i="2"/>
  <c r="BG194" i="2"/>
  <c r="BF194" i="2"/>
  <c r="T194" i="2"/>
  <c r="R194" i="2"/>
  <c r="P194" i="2"/>
  <c r="BK194" i="2"/>
  <c r="J194" i="2"/>
  <c r="BE194" i="2" s="1"/>
  <c r="BI193" i="2"/>
  <c r="BH193" i="2"/>
  <c r="BG193" i="2"/>
  <c r="BF193" i="2"/>
  <c r="T193" i="2"/>
  <c r="R193" i="2"/>
  <c r="P193" i="2"/>
  <c r="BK193" i="2"/>
  <c r="J193" i="2"/>
  <c r="BE193" i="2" s="1"/>
  <c r="BI192" i="2"/>
  <c r="BH192" i="2"/>
  <c r="BG192" i="2"/>
  <c r="BF192" i="2"/>
  <c r="T192" i="2"/>
  <c r="R192" i="2"/>
  <c r="P192" i="2"/>
  <c r="BK192" i="2"/>
  <c r="J192" i="2"/>
  <c r="BE192" i="2" s="1"/>
  <c r="BI190" i="2"/>
  <c r="BH190" i="2"/>
  <c r="BG190" i="2"/>
  <c r="BF190" i="2"/>
  <c r="T190" i="2"/>
  <c r="R190" i="2"/>
  <c r="P190" i="2"/>
  <c r="BK190" i="2"/>
  <c r="J190" i="2"/>
  <c r="BE190" i="2"/>
  <c r="BI188" i="2"/>
  <c r="BH188" i="2"/>
  <c r="BG188" i="2"/>
  <c r="BF188" i="2"/>
  <c r="T188" i="2"/>
  <c r="R188" i="2"/>
  <c r="P188" i="2"/>
  <c r="BK188" i="2"/>
  <c r="J188" i="2"/>
  <c r="BE188" i="2" s="1"/>
  <c r="BI184" i="2"/>
  <c r="BH184" i="2"/>
  <c r="BG184" i="2"/>
  <c r="BF184" i="2"/>
  <c r="T184" i="2"/>
  <c r="R184" i="2"/>
  <c r="P184" i="2"/>
  <c r="BK184" i="2"/>
  <c r="J184" i="2"/>
  <c r="BE184" i="2"/>
  <c r="BI180" i="2"/>
  <c r="BH180" i="2"/>
  <c r="BG180" i="2"/>
  <c r="BF180" i="2"/>
  <c r="T180" i="2"/>
  <c r="R180" i="2"/>
  <c r="P180" i="2"/>
  <c r="BK180" i="2"/>
  <c r="J180" i="2"/>
  <c r="BE180" i="2" s="1"/>
  <c r="BI178" i="2"/>
  <c r="BH178" i="2"/>
  <c r="BG178" i="2"/>
  <c r="BF178" i="2"/>
  <c r="T178" i="2"/>
  <c r="R178" i="2"/>
  <c r="P178" i="2"/>
  <c r="BK178" i="2"/>
  <c r="J178" i="2"/>
  <c r="BE178" i="2" s="1"/>
  <c r="BI176" i="2"/>
  <c r="BH176" i="2"/>
  <c r="BG176" i="2"/>
  <c r="BF176" i="2"/>
  <c r="T176" i="2"/>
  <c r="R176" i="2"/>
  <c r="P176" i="2"/>
  <c r="BK176" i="2"/>
  <c r="J176" i="2"/>
  <c r="BE176" i="2" s="1"/>
  <c r="BI172" i="2"/>
  <c r="BH172" i="2"/>
  <c r="BG172" i="2"/>
  <c r="BF172" i="2"/>
  <c r="T172" i="2"/>
  <c r="R172" i="2"/>
  <c r="P172" i="2"/>
  <c r="BK172" i="2"/>
  <c r="J172" i="2"/>
  <c r="BE172" i="2" s="1"/>
  <c r="BI168" i="2"/>
  <c r="BH168" i="2"/>
  <c r="BG168" i="2"/>
  <c r="BF168" i="2"/>
  <c r="T168" i="2"/>
  <c r="R168" i="2"/>
  <c r="P168" i="2"/>
  <c r="BK168" i="2"/>
  <c r="J168" i="2"/>
  <c r="BE168" i="2" s="1"/>
  <c r="BI167" i="2"/>
  <c r="BH167" i="2"/>
  <c r="BG167" i="2"/>
  <c r="BF167" i="2"/>
  <c r="T167" i="2"/>
  <c r="R167" i="2"/>
  <c r="P167" i="2"/>
  <c r="BK167" i="2"/>
  <c r="J167" i="2"/>
  <c r="BE167" i="2"/>
  <c r="BI166" i="2"/>
  <c r="BH166" i="2"/>
  <c r="BG166" i="2"/>
  <c r="BF166" i="2"/>
  <c r="T166" i="2"/>
  <c r="R166" i="2"/>
  <c r="P166" i="2"/>
  <c r="BK166" i="2"/>
  <c r="J166" i="2"/>
  <c r="BE166" i="2" s="1"/>
  <c r="BI165" i="2"/>
  <c r="BH165" i="2"/>
  <c r="BG165" i="2"/>
  <c r="BF165" i="2"/>
  <c r="T165" i="2"/>
  <c r="R165" i="2"/>
  <c r="R164" i="2" s="1"/>
  <c r="P165" i="2"/>
  <c r="BK165" i="2"/>
  <c r="J165" i="2"/>
  <c r="BE165" i="2" s="1"/>
  <c r="BI163" i="2"/>
  <c r="BH163" i="2"/>
  <c r="BG163" i="2"/>
  <c r="BF163" i="2"/>
  <c r="T163" i="2"/>
  <c r="R163" i="2"/>
  <c r="P163" i="2"/>
  <c r="BK163" i="2"/>
  <c r="J163" i="2"/>
  <c r="BE163" i="2"/>
  <c r="BI162" i="2"/>
  <c r="BH162" i="2"/>
  <c r="BG162" i="2"/>
  <c r="BF162" i="2"/>
  <c r="T162" i="2"/>
  <c r="R162" i="2"/>
  <c r="P162" i="2"/>
  <c r="BK162" i="2"/>
  <c r="J162" i="2"/>
  <c r="BE162" i="2" s="1"/>
  <c r="BI161" i="2"/>
  <c r="BH161" i="2"/>
  <c r="BG161" i="2"/>
  <c r="BF161" i="2"/>
  <c r="T161" i="2"/>
  <c r="R161" i="2"/>
  <c r="P161" i="2"/>
  <c r="BK161" i="2"/>
  <c r="J161" i="2"/>
  <c r="BE161" i="2"/>
  <c r="BI159" i="2"/>
  <c r="BH159" i="2"/>
  <c r="BG159" i="2"/>
  <c r="BF159" i="2"/>
  <c r="T159" i="2"/>
  <c r="R159" i="2"/>
  <c r="P159" i="2"/>
  <c r="BK159" i="2"/>
  <c r="J159" i="2"/>
  <c r="BE159" i="2" s="1"/>
  <c r="BI158" i="2"/>
  <c r="BH158" i="2"/>
  <c r="BG158" i="2"/>
  <c r="BF158" i="2"/>
  <c r="T158" i="2"/>
  <c r="R158" i="2"/>
  <c r="P158" i="2"/>
  <c r="BK158" i="2"/>
  <c r="J158" i="2"/>
  <c r="BE158" i="2" s="1"/>
  <c r="BI157" i="2"/>
  <c r="BH157" i="2"/>
  <c r="BG157" i="2"/>
  <c r="BF157" i="2"/>
  <c r="T157" i="2"/>
  <c r="R157" i="2"/>
  <c r="P157" i="2"/>
  <c r="BK157" i="2"/>
  <c r="J157" i="2"/>
  <c r="BE157" i="2" s="1"/>
  <c r="BI156" i="2"/>
  <c r="BH156" i="2"/>
  <c r="BG156" i="2"/>
  <c r="BF156" i="2"/>
  <c r="T156" i="2"/>
  <c r="R156" i="2"/>
  <c r="P156" i="2"/>
  <c r="BK156" i="2"/>
  <c r="J156" i="2"/>
  <c r="BE156" i="2" s="1"/>
  <c r="BI155" i="2"/>
  <c r="BH155" i="2"/>
  <c r="BG155" i="2"/>
  <c r="BF155" i="2"/>
  <c r="T155" i="2"/>
  <c r="R155" i="2"/>
  <c r="P155" i="2"/>
  <c r="BK155" i="2"/>
  <c r="J155" i="2"/>
  <c r="BE155" i="2" s="1"/>
  <c r="BI154" i="2"/>
  <c r="BH154" i="2"/>
  <c r="BG154" i="2"/>
  <c r="BF154" i="2"/>
  <c r="T154" i="2"/>
  <c r="R154" i="2"/>
  <c r="P154" i="2"/>
  <c r="BK154" i="2"/>
  <c r="J154" i="2"/>
  <c r="BE154" i="2"/>
  <c r="BI153" i="2"/>
  <c r="BH153" i="2"/>
  <c r="BG153" i="2"/>
  <c r="BF153" i="2"/>
  <c r="T153" i="2"/>
  <c r="R153" i="2"/>
  <c r="P153" i="2"/>
  <c r="BK153" i="2"/>
  <c r="J153" i="2"/>
  <c r="BE153" i="2" s="1"/>
  <c r="BI151" i="2"/>
  <c r="BH151" i="2"/>
  <c r="BG151" i="2"/>
  <c r="BF151" i="2"/>
  <c r="T151" i="2"/>
  <c r="R151" i="2"/>
  <c r="P151" i="2"/>
  <c r="BK151" i="2"/>
  <c r="J151" i="2"/>
  <c r="BE151" i="2"/>
  <c r="BI150" i="2"/>
  <c r="BH150" i="2"/>
  <c r="BG150" i="2"/>
  <c r="BF150" i="2"/>
  <c r="T150" i="2"/>
  <c r="R150" i="2"/>
  <c r="P150" i="2"/>
  <c r="BK150" i="2"/>
  <c r="J150" i="2"/>
  <c r="BE150" i="2" s="1"/>
  <c r="BI148" i="2"/>
  <c r="BH148" i="2"/>
  <c r="BG148" i="2"/>
  <c r="BF148" i="2"/>
  <c r="T148" i="2"/>
  <c r="R148" i="2"/>
  <c r="P148" i="2"/>
  <c r="BK148" i="2"/>
  <c r="J148" i="2"/>
  <c r="BE148" i="2" s="1"/>
  <c r="BI147" i="2"/>
  <c r="BH147" i="2"/>
  <c r="BG147" i="2"/>
  <c r="BF147" i="2"/>
  <c r="T147" i="2"/>
  <c r="R147" i="2"/>
  <c r="P147" i="2"/>
  <c r="P144" i="2" s="1"/>
  <c r="BK147" i="2"/>
  <c r="J147" i="2"/>
  <c r="BE147" i="2" s="1"/>
  <c r="BI145" i="2"/>
  <c r="BH145" i="2"/>
  <c r="BG145" i="2"/>
  <c r="BF145" i="2"/>
  <c r="T145" i="2"/>
  <c r="T144" i="2"/>
  <c r="R145" i="2"/>
  <c r="P145" i="2"/>
  <c r="BK145" i="2"/>
  <c r="BK144" i="2" s="1"/>
  <c r="J144" i="2" s="1"/>
  <c r="J67" i="2" s="1"/>
  <c r="J145" i="2"/>
  <c r="BE145" i="2"/>
  <c r="BI143" i="2"/>
  <c r="BH143" i="2"/>
  <c r="BG143" i="2"/>
  <c r="BF143" i="2"/>
  <c r="T143" i="2"/>
  <c r="R143" i="2"/>
  <c r="P143" i="2"/>
  <c r="BK143" i="2"/>
  <c r="J143" i="2"/>
  <c r="BE143" i="2" s="1"/>
  <c r="BI142" i="2"/>
  <c r="BH142" i="2"/>
  <c r="BG142" i="2"/>
  <c r="BF142" i="2"/>
  <c r="T142" i="2"/>
  <c r="R142" i="2"/>
  <c r="P142" i="2"/>
  <c r="BK142" i="2"/>
  <c r="J142" i="2"/>
  <c r="BE142" i="2" s="1"/>
  <c r="BI141" i="2"/>
  <c r="BH141" i="2"/>
  <c r="BG141" i="2"/>
  <c r="BF141" i="2"/>
  <c r="T141" i="2"/>
  <c r="R141" i="2"/>
  <c r="P141" i="2"/>
  <c r="BK141" i="2"/>
  <c r="J141" i="2"/>
  <c r="BE141" i="2" s="1"/>
  <c r="BI139" i="2"/>
  <c r="BH139" i="2"/>
  <c r="BG139" i="2"/>
  <c r="BF139" i="2"/>
  <c r="T139" i="2"/>
  <c r="R139" i="2"/>
  <c r="R138" i="2"/>
  <c r="P139" i="2"/>
  <c r="P138" i="2" s="1"/>
  <c r="BK139" i="2"/>
  <c r="BK138" i="2"/>
  <c r="J138" i="2"/>
  <c r="J66" i="2" s="1"/>
  <c r="J139" i="2"/>
  <c r="BE139" i="2"/>
  <c r="BI137" i="2"/>
  <c r="BH137" i="2"/>
  <c r="BG137" i="2"/>
  <c r="BF137" i="2"/>
  <c r="T137" i="2"/>
  <c r="R137" i="2"/>
  <c r="P137" i="2"/>
  <c r="BK137" i="2"/>
  <c r="J137" i="2"/>
  <c r="BE137" i="2" s="1"/>
  <c r="BI136" i="2"/>
  <c r="BH136" i="2"/>
  <c r="BG136" i="2"/>
  <c r="BF136" i="2"/>
  <c r="T136" i="2"/>
  <c r="R136" i="2"/>
  <c r="R135" i="2" s="1"/>
  <c r="P136" i="2"/>
  <c r="P135" i="2"/>
  <c r="BK136" i="2"/>
  <c r="J136" i="2"/>
  <c r="BE136" i="2"/>
  <c r="BI134" i="2"/>
  <c r="BH134" i="2"/>
  <c r="BG134" i="2"/>
  <c r="BF134" i="2"/>
  <c r="T134" i="2"/>
  <c r="R134" i="2"/>
  <c r="P134" i="2"/>
  <c r="BK134" i="2"/>
  <c r="J134" i="2"/>
  <c r="BE134" i="2"/>
  <c r="BI133" i="2"/>
  <c r="BH133" i="2"/>
  <c r="BG133" i="2"/>
  <c r="BF133" i="2"/>
  <c r="T133" i="2"/>
  <c r="R133" i="2"/>
  <c r="P133" i="2"/>
  <c r="BK133" i="2"/>
  <c r="J133" i="2"/>
  <c r="BE133" i="2" s="1"/>
  <c r="BI131" i="2"/>
  <c r="BH131" i="2"/>
  <c r="BG131" i="2"/>
  <c r="BF131" i="2"/>
  <c r="T131" i="2"/>
  <c r="R131" i="2"/>
  <c r="P131" i="2"/>
  <c r="BK131" i="2"/>
  <c r="J131" i="2"/>
  <c r="BE131" i="2" s="1"/>
  <c r="BI129" i="2"/>
  <c r="BH129" i="2"/>
  <c r="BG129" i="2"/>
  <c r="BF129" i="2"/>
  <c r="T129" i="2"/>
  <c r="R129" i="2"/>
  <c r="R128" i="2" s="1"/>
  <c r="P129" i="2"/>
  <c r="P128" i="2"/>
  <c r="BK129" i="2"/>
  <c r="BK128" i="2"/>
  <c r="J128" i="2"/>
  <c r="J129" i="2"/>
  <c r="BE129" i="2"/>
  <c r="J64" i="2"/>
  <c r="BI126" i="2"/>
  <c r="BH126" i="2"/>
  <c r="BG126" i="2"/>
  <c r="BF126" i="2"/>
  <c r="T126" i="2"/>
  <c r="T125" i="2" s="1"/>
  <c r="R126" i="2"/>
  <c r="R125" i="2" s="1"/>
  <c r="P126" i="2"/>
  <c r="P125" i="2"/>
  <c r="BK126" i="2"/>
  <c r="BK125" i="2" s="1"/>
  <c r="J125" i="2"/>
  <c r="J62" i="2" s="1"/>
  <c r="J126" i="2"/>
  <c r="BE126" i="2"/>
  <c r="BI124" i="2"/>
  <c r="BH124" i="2"/>
  <c r="BG124" i="2"/>
  <c r="BF124" i="2"/>
  <c r="T124" i="2"/>
  <c r="R124" i="2"/>
  <c r="P124" i="2"/>
  <c r="BK124" i="2"/>
  <c r="J124" i="2"/>
  <c r="BE124" i="2"/>
  <c r="BI122" i="2"/>
  <c r="BH122" i="2"/>
  <c r="BG122" i="2"/>
  <c r="BF122" i="2"/>
  <c r="T122" i="2"/>
  <c r="R122" i="2"/>
  <c r="P122" i="2"/>
  <c r="BK122" i="2"/>
  <c r="J122" i="2"/>
  <c r="BE122" i="2" s="1"/>
  <c r="BI121" i="2"/>
  <c r="BH121" i="2"/>
  <c r="BG121" i="2"/>
  <c r="BF121" i="2"/>
  <c r="T121" i="2"/>
  <c r="R121" i="2"/>
  <c r="P121" i="2"/>
  <c r="BK121" i="2"/>
  <c r="J121" i="2"/>
  <c r="BE121" i="2" s="1"/>
  <c r="BI120" i="2"/>
  <c r="BH120" i="2"/>
  <c r="BG120" i="2"/>
  <c r="BF120" i="2"/>
  <c r="T120" i="2"/>
  <c r="R120" i="2"/>
  <c r="R119" i="2"/>
  <c r="P120" i="2"/>
  <c r="BK120" i="2"/>
  <c r="BK119" i="2"/>
  <c r="J119" i="2"/>
  <c r="J61" i="2" s="1"/>
  <c r="J120" i="2"/>
  <c r="BE120" i="2"/>
  <c r="BI117" i="2"/>
  <c r="BH117" i="2"/>
  <c r="BG117" i="2"/>
  <c r="BF117" i="2"/>
  <c r="T117" i="2"/>
  <c r="R117" i="2"/>
  <c r="P117" i="2"/>
  <c r="BK117" i="2"/>
  <c r="J117" i="2"/>
  <c r="BE117" i="2" s="1"/>
  <c r="BI115" i="2"/>
  <c r="BH115" i="2"/>
  <c r="BG115" i="2"/>
  <c r="BF115" i="2"/>
  <c r="T115" i="2"/>
  <c r="R115" i="2"/>
  <c r="P115" i="2"/>
  <c r="BK115" i="2"/>
  <c r="J115" i="2"/>
  <c r="BE115" i="2"/>
  <c r="BI113" i="2"/>
  <c r="BH113" i="2"/>
  <c r="BG113" i="2"/>
  <c r="BF113" i="2"/>
  <c r="T113" i="2"/>
  <c r="R113" i="2"/>
  <c r="P113" i="2"/>
  <c r="BK113" i="2"/>
  <c r="J113" i="2"/>
  <c r="BE113" i="2" s="1"/>
  <c r="BI111" i="2"/>
  <c r="BH111" i="2"/>
  <c r="BG111" i="2"/>
  <c r="BF111" i="2"/>
  <c r="T111" i="2"/>
  <c r="T110" i="2" s="1"/>
  <c r="R111" i="2"/>
  <c r="R110" i="2" s="1"/>
  <c r="P111" i="2"/>
  <c r="P110" i="2" s="1"/>
  <c r="BK111" i="2"/>
  <c r="J111" i="2"/>
  <c r="BE111" i="2" s="1"/>
  <c r="BI108" i="2"/>
  <c r="BH108" i="2"/>
  <c r="BG108" i="2"/>
  <c r="BF108" i="2"/>
  <c r="T108" i="2"/>
  <c r="R108" i="2"/>
  <c r="P108" i="2"/>
  <c r="BK108" i="2"/>
  <c r="J108" i="2"/>
  <c r="BE108" i="2"/>
  <c r="BI106" i="2"/>
  <c r="F34" i="2" s="1"/>
  <c r="BD52" i="1" s="1"/>
  <c r="BH106" i="2"/>
  <c r="BG106" i="2"/>
  <c r="BF106" i="2"/>
  <c r="T106" i="2"/>
  <c r="T97" i="2" s="1"/>
  <c r="R106" i="2"/>
  <c r="P106" i="2"/>
  <c r="BK106" i="2"/>
  <c r="J106" i="2"/>
  <c r="BE106" i="2" s="1"/>
  <c r="BI105" i="2"/>
  <c r="BH105" i="2"/>
  <c r="BG105" i="2"/>
  <c r="BF105" i="2"/>
  <c r="T105" i="2"/>
  <c r="R105" i="2"/>
  <c r="P105" i="2"/>
  <c r="BK105" i="2"/>
  <c r="J105" i="2"/>
  <c r="BE105" i="2" s="1"/>
  <c r="BI103" i="2"/>
  <c r="BH103" i="2"/>
  <c r="BG103" i="2"/>
  <c r="BF103" i="2"/>
  <c r="T103" i="2"/>
  <c r="R103" i="2"/>
  <c r="P103" i="2"/>
  <c r="BK103" i="2"/>
  <c r="J103" i="2"/>
  <c r="BE103" i="2" s="1"/>
  <c r="BI101" i="2"/>
  <c r="BH101" i="2"/>
  <c r="BG101" i="2"/>
  <c r="BF101" i="2"/>
  <c r="T101" i="2"/>
  <c r="R101" i="2"/>
  <c r="P101" i="2"/>
  <c r="BK101" i="2"/>
  <c r="J101" i="2"/>
  <c r="BE101" i="2"/>
  <c r="BI100" i="2"/>
  <c r="BH100" i="2"/>
  <c r="BG100" i="2"/>
  <c r="BF100" i="2"/>
  <c r="T100" i="2"/>
  <c r="R100" i="2"/>
  <c r="P100" i="2"/>
  <c r="BK100" i="2"/>
  <c r="J100" i="2"/>
  <c r="BE100" i="2" s="1"/>
  <c r="BI98" i="2"/>
  <c r="BH98" i="2"/>
  <c r="F33" i="2" s="1"/>
  <c r="BC52" i="1" s="1"/>
  <c r="BG98" i="2"/>
  <c r="BF98" i="2"/>
  <c r="T98" i="2"/>
  <c r="R98" i="2"/>
  <c r="R97" i="2" s="1"/>
  <c r="P98" i="2"/>
  <c r="BK98" i="2"/>
  <c r="J98" i="2"/>
  <c r="BE98" i="2"/>
  <c r="BI95" i="2"/>
  <c r="BH95" i="2"/>
  <c r="BG95" i="2"/>
  <c r="BF95" i="2"/>
  <c r="F31" i="2" s="1"/>
  <c r="BA52" i="1" s="1"/>
  <c r="T95" i="2"/>
  <c r="T94" i="2" s="1"/>
  <c r="R95" i="2"/>
  <c r="R94" i="2"/>
  <c r="R93" i="2" s="1"/>
  <c r="P95" i="2"/>
  <c r="P94" i="2"/>
  <c r="BK95" i="2"/>
  <c r="BK94" i="2"/>
  <c r="J95" i="2"/>
  <c r="BE95" i="2"/>
  <c r="J88" i="2"/>
  <c r="F86" i="2"/>
  <c r="E84" i="2"/>
  <c r="J51" i="2"/>
  <c r="F49" i="2"/>
  <c r="E47" i="2"/>
  <c r="J18" i="2"/>
  <c r="E18" i="2"/>
  <c r="F89" i="2"/>
  <c r="F52" i="2"/>
  <c r="J17" i="2"/>
  <c r="J15" i="2"/>
  <c r="E15" i="2"/>
  <c r="F88" i="2" s="1"/>
  <c r="F51" i="2"/>
  <c r="J14" i="2"/>
  <c r="J12" i="2"/>
  <c r="J86" i="2" s="1"/>
  <c r="J49" i="2"/>
  <c r="E7" i="2"/>
  <c r="E82" i="2"/>
  <c r="E45" i="2"/>
  <c r="AS51" i="1"/>
  <c r="L47" i="1"/>
  <c r="AM46" i="1"/>
  <c r="L46" i="1"/>
  <c r="AM44" i="1"/>
  <c r="L44" i="1"/>
  <c r="L42" i="1"/>
  <c r="L41" i="1"/>
  <c r="J30" i="2" l="1"/>
  <c r="AV52" i="1" s="1"/>
  <c r="BA51" i="1"/>
  <c r="BD51" i="1"/>
  <c r="W30" i="1" s="1"/>
  <c r="J94" i="2"/>
  <c r="J58" i="2" s="1"/>
  <c r="T196" i="2"/>
  <c r="T87" i="3"/>
  <c r="T86" i="3" s="1"/>
  <c r="T85" i="3" s="1"/>
  <c r="F30" i="2"/>
  <c r="AZ52" i="1" s="1"/>
  <c r="BK97" i="2"/>
  <c r="J97" i="2" s="1"/>
  <c r="J59" i="2" s="1"/>
  <c r="T164" i="2"/>
  <c r="J31" i="3"/>
  <c r="AW53" i="1" s="1"/>
  <c r="AT53" i="1"/>
  <c r="P97" i="2"/>
  <c r="P93" i="2" s="1"/>
  <c r="J227" i="2"/>
  <c r="J72" i="2" s="1"/>
  <c r="BK226" i="2"/>
  <c r="J226" i="2" s="1"/>
  <c r="J71" i="2" s="1"/>
  <c r="F30" i="3"/>
  <c r="AZ53" i="1" s="1"/>
  <c r="BK86" i="3"/>
  <c r="F34" i="3"/>
  <c r="BD53" i="1" s="1"/>
  <c r="J31" i="2"/>
  <c r="AW52" i="1" s="1"/>
  <c r="T135" i="2"/>
  <c r="P164" i="2"/>
  <c r="P127" i="2" s="1"/>
  <c r="J126" i="3"/>
  <c r="J62" i="3" s="1"/>
  <c r="BK125" i="3"/>
  <c r="J125" i="3" s="1"/>
  <c r="J61" i="3" s="1"/>
  <c r="P126" i="3"/>
  <c r="P125" i="3" s="1"/>
  <c r="P85" i="3" s="1"/>
  <c r="AU53" i="1" s="1"/>
  <c r="T119" i="2"/>
  <c r="T93" i="2" s="1"/>
  <c r="T128" i="2"/>
  <c r="BK164" i="2"/>
  <c r="J164" i="2" s="1"/>
  <c r="J68" i="2" s="1"/>
  <c r="F32" i="2"/>
  <c r="BB52" i="1" s="1"/>
  <c r="BB51" i="1" s="1"/>
  <c r="BK110" i="2"/>
  <c r="J110" i="2" s="1"/>
  <c r="J60" i="2" s="1"/>
  <c r="P119" i="2"/>
  <c r="BK135" i="2"/>
  <c r="T138" i="2"/>
  <c r="R144" i="2"/>
  <c r="R127" i="2" s="1"/>
  <c r="R92" i="2" s="1"/>
  <c r="T203" i="2"/>
  <c r="P203" i="2"/>
  <c r="F31" i="3"/>
  <c r="BA53" i="1" s="1"/>
  <c r="F33" i="3"/>
  <c r="BC53" i="1" s="1"/>
  <c r="BC51" i="1" s="1"/>
  <c r="W29" i="1" l="1"/>
  <c r="AY51" i="1"/>
  <c r="P92" i="2"/>
  <c r="AU52" i="1" s="1"/>
  <c r="AU51" i="1" s="1"/>
  <c r="W28" i="1"/>
  <c r="AX51" i="1"/>
  <c r="AZ51" i="1"/>
  <c r="BK85" i="3"/>
  <c r="J85" i="3" s="1"/>
  <c r="J86" i="3"/>
  <c r="J57" i="3" s="1"/>
  <c r="W27" i="1"/>
  <c r="AW51" i="1"/>
  <c r="AK27" i="1" s="1"/>
  <c r="BK93" i="2"/>
  <c r="J135" i="2"/>
  <c r="J65" i="2" s="1"/>
  <c r="BK127" i="2"/>
  <c r="J127" i="2" s="1"/>
  <c r="J63" i="2" s="1"/>
  <c r="T127" i="2"/>
  <c r="T92" i="2" s="1"/>
  <c r="AT52" i="1"/>
  <c r="BK92" i="2" l="1"/>
  <c r="J92" i="2" s="1"/>
  <c r="J93" i="2"/>
  <c r="J57" i="2" s="1"/>
  <c r="J27" i="3"/>
  <c r="J56" i="3"/>
  <c r="W26" i="1"/>
  <c r="AV51" i="1"/>
  <c r="AG53" i="1" l="1"/>
  <c r="AN53" i="1" s="1"/>
  <c r="J36" i="3"/>
  <c r="AT51" i="1"/>
  <c r="AK26" i="1"/>
  <c r="J27" i="2"/>
  <c r="J56" i="2"/>
  <c r="AG52" i="1" l="1"/>
  <c r="J36" i="2"/>
  <c r="AG51" i="1" l="1"/>
  <c r="AN52" i="1"/>
  <c r="AN51" i="1" l="1"/>
  <c r="AK23" i="1"/>
  <c r="AK32" i="1" s="1"/>
</calcChain>
</file>

<file path=xl/sharedStrings.xml><?xml version="1.0" encoding="utf-8"?>
<sst xmlns="http://schemas.openxmlformats.org/spreadsheetml/2006/main" count="3196" uniqueCount="765">
  <si>
    <t>Export VZ</t>
  </si>
  <si>
    <t>List obsahuje:</t>
  </si>
  <si>
    <t>1) Rekapitulace stavby</t>
  </si>
  <si>
    <t>2) Rekapitulace objektů stavby a soupisů prací</t>
  </si>
  <si>
    <t>3.0</t>
  </si>
  <si>
    <t>ZAMOK</t>
  </si>
  <si>
    <t>False</t>
  </si>
  <si>
    <t>{6c3e6f1a-9312-40cf-b83d-938500076eaa}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</si>
  <si>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</si>
  <si>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</si>
  <si>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</si>
  <si>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</si>
  <si>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</si>
  <si>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</si>
  <si>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</si>
  <si>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</si>
  <si>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13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</si>
  <si>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</si>
  <si>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</si>
  <si>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Dům dětí a mládeže Kopřivnice - Interiéry</t>
  </si>
  <si>
    <t>KSO:</t>
  </si>
  <si>
    <t/>
  </si>
  <si>
    <t>CC-CZ:</t>
  </si>
  <si>
    <t>Místo:</t>
  </si>
  <si>
    <t>Kopřivnice</t>
  </si>
  <si>
    <t>Datum:</t>
  </si>
  <si>
    <t>9. 12. 2018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</si>
  <si>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</si>
  <si>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</si>
  <si>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</si>
  <si>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</si>
  <si>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</si>
  <si>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</si>
  <si>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</si>
  <si>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73127299</t>
  </si>
  <si>
    <t>Ing.Lenka Krhovjáková</t>
  </si>
  <si>
    <t>True</t>
  </si>
  <si>
    <t>Poznámka:</t>
  </si>
  <si>
    <t>1. Všechny údaje musí být ověřeny podle výkresové dokumentace a skutečného řešení stavby. Existujeli rozpor mezi tímto řešením a výkresy či technickou zprávou, musí být vyjasněn před objednáním výrobků.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</si>
  <si>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</si>
  <si>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</si>
  <si>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</si>
  <si>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</si>
  <si>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</si>
  <si>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</si>
  <si>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</si>
  <si>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</si>
  <si>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</si>
  <si>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</si>
  <si>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</si>
  <si>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</si>
  <si>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</si>
  <si>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</si>
  <si>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</si>
  <si>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</si>
  <si>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</si>
  <si>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</si>
  <si>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</si>
  <si>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</si>
  <si>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</si>
  <si>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</si>
  <si>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</si>
  <si>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</si>
  <si>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</si>
  <si>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</si>
  <si>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</si>
  <si>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</si>
  <si>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</si>
  <si>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</si>
  <si>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</si>
  <si>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</si>
  <si>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</si>
  <si>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</si>
  <si>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</si>
  <si>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</si>
  <si>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</si>
  <si>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</si>
  <si>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</si>
  <si>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01</t>
  </si>
  <si>
    <t>Stavební úpravy</t>
  </si>
  <si>
    <t>STA</t>
  </si>
  <si>
    <t>1</t>
  </si>
  <si>
    <t>{ab7d8319-fd1e-421a-b1d9-ab7525a0c897}</t>
  </si>
  <si>
    <t>2</t>
  </si>
  <si>
    <t>02</t>
  </si>
  <si>
    <t>DDM Koprivnice - elektroinstalace</t>
  </si>
  <si>
    <t>{49cec369-de13-444e-9132-1926e77a035c}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</si>
  <si>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</si>
  <si>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</si>
  <si>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</si>
  <si>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</si>
  <si>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</si>
  <si>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</si>
  <si>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</si>
  <si>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01 - Stavební úpravy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</si>
  <si>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</si>
  <si>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</si>
  <si>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</si>
  <si>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</si>
  <si>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</si>
  <si>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</si>
  <si>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</si>
  <si>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</si>
  <si>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</si>
  <si>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</si>
  <si>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</si>
  <si>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</si>
  <si>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713 - Izolace tepelné</t>
  </si>
  <si>
    <t xml:space="preserve">    735 - Ústřední vytápění - otopná tělesa</t>
  </si>
  <si>
    <t xml:space="preserve">    763 - Konstrukce suché výstavby</t>
  </si>
  <si>
    <t xml:space="preserve">    766 - Konstrukce truhlářské</t>
  </si>
  <si>
    <t xml:space="preserve">    776 - Podlahy povlakové</t>
  </si>
  <si>
    <t xml:space="preserve">    781 - Dokončovací práce - obklady</t>
  </si>
  <si>
    <t xml:space="preserve">    784 - Dokončovací práce - malby a tapety</t>
  </si>
  <si>
    <t>VRN - Vedlejší rozpočtové náklady</t>
  </si>
  <si>
    <t xml:space="preserve">    VRN7 - Provozní vlivy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</si>
  <si>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</si>
  <si>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</si>
  <si>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</si>
  <si>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</si>
  <si>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</si>
  <si>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</si>
  <si>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</si>
  <si>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</si>
  <si>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</si>
  <si>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</si>
  <si>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</si>
  <si>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</si>
  <si>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</si>
  <si>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</si>
  <si>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</si>
  <si>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</si>
  <si>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</si>
  <si>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3</t>
  </si>
  <si>
    <t>Svislé a kompletní konstrukce</t>
  </si>
  <si>
    <t>K</t>
  </si>
  <si>
    <t>340271021</t>
  </si>
  <si>
    <t>Zazdívka otvorů v příčkách nebo stěnách pórobetonovými tvárnicemi plochy přes 0,025 m2 do 1 m2, objemová hmotnost 500 kg/m3, tloušťka příčky 100 mm</t>
  </si>
  <si>
    <t>m2</t>
  </si>
  <si>
    <t>CS ÚRS 2018 02</t>
  </si>
  <si>
    <t>4</t>
  </si>
  <si>
    <t>71009185</t>
  </si>
  <si>
    <t>VV</t>
  </si>
  <si>
    <t>"model.dílna"    0,7*2,0</t>
  </si>
  <si>
    <t>6</t>
  </si>
  <si>
    <t>Úpravy povrchů, podlahy a osazování výplní</t>
  </si>
  <si>
    <t>611135101</t>
  </si>
  <si>
    <t>Hrubá výplň rýh maltou  jakékoli šířky rýhy ve stropech</t>
  </si>
  <si>
    <t>1492366745</t>
  </si>
  <si>
    <t>"model.dílna"    0,1*(1,3+2,8)</t>
  </si>
  <si>
    <t>611315121</t>
  </si>
  <si>
    <t>Vápenná omítka rýh štuková ve stropech, šířky rýhy do 150 mm</t>
  </si>
  <si>
    <t>-819486805</t>
  </si>
  <si>
    <t>612135101</t>
  </si>
  <si>
    <t>Hrubá výplň rýh maltou  jakékoli šířky rýhy ve stěnách</t>
  </si>
  <si>
    <t>-2043813393</t>
  </si>
  <si>
    <t>"model.dílna"    0,1*3,0*2</t>
  </si>
  <si>
    <t>5</t>
  </si>
  <si>
    <t>612142001</t>
  </si>
  <si>
    <t>Potažení vnitřních ploch pletivem  v ploše nebo pruzích, na plném podkladu sklovláknitým vtlačením do tmelu stěn</t>
  </si>
  <si>
    <t>-1258409002</t>
  </si>
  <si>
    <t>"model.dílna"    0,7*2,0*2</t>
  </si>
  <si>
    <t>612315121</t>
  </si>
  <si>
    <t>Vápenná omítka rýh štuková ve stěnách, šířky rýhy do 150 mm</t>
  </si>
  <si>
    <t>-1557787618</t>
  </si>
  <si>
    <t>7</t>
  </si>
  <si>
    <t>612323111</t>
  </si>
  <si>
    <t>Omítka vápenocementová vnitřních ploch hladkých  nanášená ručně jednovrstvá hladká, na neomítnutý bezesparý podklad, tloušťky do 5 mm stěn</t>
  </si>
  <si>
    <t>867845525</t>
  </si>
  <si>
    <t>8</t>
  </si>
  <si>
    <t>632451421</t>
  </si>
  <si>
    <t>Doplnění cementového potěru na mazaninách a betonových podkladech  (s dodáním hmot), hlazeného dřevěným nebo ocelovým hladítkem, plochy jednotlivě do 1 m2 a tl. přes 10 do 20 mm</t>
  </si>
  <si>
    <t>-1783435556</t>
  </si>
  <si>
    <t>"oprava plochy prahů"   0,08*9,0</t>
  </si>
  <si>
    <t>9</t>
  </si>
  <si>
    <t>Ostatní konstrukce a práce, bourání</t>
  </si>
  <si>
    <t>949101112</t>
  </si>
  <si>
    <t>Lešení pomocné pracovní pro objekty pozemních staveb  pro zatížení do 150 kg/m2, o výšce lešeňové podlahy přes 1,9 do 3,5 m</t>
  </si>
  <si>
    <t>1121826648</t>
  </si>
  <si>
    <t>3,0*(2,7+1,4+1,2)+3,0*7,5</t>
  </si>
  <si>
    <t>10</t>
  </si>
  <si>
    <t>962031132</t>
  </si>
  <si>
    <t>Bourání příček z cihel, tvárnic nebo příčkovek  z cihel pálených, plných nebo dutých na maltu vápennou nebo vápenocementovou, tl. do 100 mm</t>
  </si>
  <si>
    <t>738075170</t>
  </si>
  <si>
    <t>"model.dílna"    3,0*(1,3+2,8)-1,2*0,8</t>
  </si>
  <si>
    <t>11</t>
  </si>
  <si>
    <t>962081131</t>
  </si>
  <si>
    <t>Bourání zdiva příček nebo vybourání otvorů  ze skleněných tvárnic, tl. do 100 mm</t>
  </si>
  <si>
    <t>1172682761</t>
  </si>
  <si>
    <t>"model.dílna"    1,2*0,8</t>
  </si>
  <si>
    <t>12</t>
  </si>
  <si>
    <t>968072455</t>
  </si>
  <si>
    <t>Vybourání kovových rámů oken s křídly, dveřních zárubní, vrat, stěn, ostění nebo obkladů  dveřních zárubní, plochy do 2 m2</t>
  </si>
  <si>
    <t>-1932577388</t>
  </si>
  <si>
    <t>"model.dílna"    0,6*1,97</t>
  </si>
  <si>
    <t>997</t>
  </si>
  <si>
    <t>Přesun sutě</t>
  </si>
  <si>
    <t>997013212</t>
  </si>
  <si>
    <t>Vnitrostaveništní doprava suti a vybouraných hmot  vodorovně do 50 m svisle ručně (nošením po schodech) pro budovy a haly výšky přes 6 do 9 m</t>
  </si>
  <si>
    <t>t</t>
  </si>
  <si>
    <t>-1665504284</t>
  </si>
  <si>
    <t>14</t>
  </si>
  <si>
    <t>997013501</t>
  </si>
  <si>
    <t>Odvoz suti a vybouraných hmot na skládku nebo meziskládku  se složením, na vzdálenost do 1 km</t>
  </si>
  <si>
    <t>-2059310176</t>
  </si>
  <si>
    <t>997013509</t>
  </si>
  <si>
    <t>Odvoz suti a vybouraných hmot na skládku nebo meziskládku  se složením, na vzdálenost Příplatek k ceně za každý další i započatý 1 km přes 1 km</t>
  </si>
  <si>
    <t>1023541984</t>
  </si>
  <si>
    <t>2,019*9 'Přepočtené koeficientem množství</t>
  </si>
  <si>
    <t>16</t>
  </si>
  <si>
    <t>997013831</t>
  </si>
  <si>
    <t>Poplatek za uložení stavebního odpadu na skládce (skládkovné) směsného stavebního a demoličního zatříděného do Katalogu odpadů pod kódem 170 904</t>
  </si>
  <si>
    <t>889086048</t>
  </si>
  <si>
    <t>998</t>
  </si>
  <si>
    <t>Přesun hmot</t>
  </si>
  <si>
    <t>17</t>
  </si>
  <si>
    <t>998018002</t>
  </si>
  <si>
    <t>Přesun hmot pro budovy občanské výstavby, bydlení, výrobu a služby  ruční - bez užití mechanizace vodorovná dopravní vzdálenost do 100 m pro budovy s jakoukoliv nosnou konstrukcí výšky přes 6 do 12 m</t>
  </si>
  <si>
    <t>1912365670</t>
  </si>
  <si>
    <t>PSV</t>
  </si>
  <si>
    <t>Práce a dodávky PSV</t>
  </si>
  <si>
    <t>713</t>
  </si>
  <si>
    <t>Izolace tepelné</t>
  </si>
  <si>
    <t>18</t>
  </si>
  <si>
    <t>713131155</t>
  </si>
  <si>
    <t>Montáž tepelné izolace stěn rohožemi, pásy, deskami, dílci, bloky (izolační materiál ve specifikaci) vložením dvouvrstvě</t>
  </si>
  <si>
    <t>-941580946</t>
  </si>
  <si>
    <t>"předstěna"   3,0*7,325</t>
  </si>
  <si>
    <t>19</t>
  </si>
  <si>
    <t>M</t>
  </si>
  <si>
    <t>63166912</t>
  </si>
  <si>
    <t>deska tepelně izolační akustická tl 50 mm</t>
  </si>
  <si>
    <t>32</t>
  </si>
  <si>
    <t>-1094604996</t>
  </si>
  <si>
    <t>21,975*2,04 'Přepočtené koeficientem množství</t>
  </si>
  <si>
    <t>20</t>
  </si>
  <si>
    <t>998713102</t>
  </si>
  <si>
    <t>Přesun hmot pro izolace tepelné stanovený z hmotnosti přesunovaného materiálu vodorovná dopravní vzdálenost do 50 m v objektech výšky přes 6 m do 12 m</t>
  </si>
  <si>
    <t>1276930291</t>
  </si>
  <si>
    <t>998713181</t>
  </si>
  <si>
    <t>Přesun hmot pro izolace tepelné stanovený z hmotnosti přesunovaného materiálu Příplatek k cenám za přesun prováděný bez použití mechanizace pro jakoukoliv výšku objektu</t>
  </si>
  <si>
    <t>1046456508</t>
  </si>
  <si>
    <t>735</t>
  </si>
  <si>
    <t>Ústřední vytápění - otopná tělesa</t>
  </si>
  <si>
    <t>22</t>
  </si>
  <si>
    <t>735161819.R</t>
  </si>
  <si>
    <t>Demontáž otopného tělesa v m.č.1.12</t>
  </si>
  <si>
    <t>kus</t>
  </si>
  <si>
    <t>502518335</t>
  </si>
  <si>
    <t>23</t>
  </si>
  <si>
    <t>735161820.R</t>
  </si>
  <si>
    <t>Vypuštění a napuštění systému při odpojení otopného tělesa</t>
  </si>
  <si>
    <t>-877911106</t>
  </si>
  <si>
    <t>763</t>
  </si>
  <si>
    <t>Konstrukce suché výstavby</t>
  </si>
  <si>
    <t>24</t>
  </si>
  <si>
    <t>763121489.R</t>
  </si>
  <si>
    <t>Stěna předsazená ze sádrokartonových desek s nosnou konstrukcí z ocelových profilů CW, UW dvojitě opláštěná deskami akustickými tl. 2 x 12,5 mm, bez TI, tl. 127,5 mm, profil 100</t>
  </si>
  <si>
    <t>-1852370100</t>
  </si>
  <si>
    <t>25</t>
  </si>
  <si>
    <t>763121714</t>
  </si>
  <si>
    <t>Stěna předsazená ze sádrokartonových desek ostatní konstrukce a práce na předsazených stěnách ze sádrokartonových desek základní penetrační nátěr</t>
  </si>
  <si>
    <t>-339834346</t>
  </si>
  <si>
    <t>26</t>
  </si>
  <si>
    <t>998763302</t>
  </si>
  <si>
    <t>Přesun hmot pro konstrukce montované z desek  sádrokartonových, sádrovláknitých, cementovláknitých nebo cementových stanovený z hmotnosti přesunovaného materiálu vodorovná dopravní vzdálenost do 50 m v objektech výšky přes 6 do 12 m</t>
  </si>
  <si>
    <t>527196153</t>
  </si>
  <si>
    <t>27</t>
  </si>
  <si>
    <t>998763381</t>
  </si>
  <si>
    <t>Přesun hmot pro konstrukce montované z desek  sádrokartonových, sádrovláknitých, cementovláknitých nebo cementových Příplatek k cenám za přesun prováděný bez použití mechanizace pro jakoukoliv výšku objektu</t>
  </si>
  <si>
    <t>1284751430</t>
  </si>
  <si>
    <t>766</t>
  </si>
  <si>
    <t>Konstrukce truhlářské</t>
  </si>
  <si>
    <t>28</t>
  </si>
  <si>
    <t>766660001</t>
  </si>
  <si>
    <t>Montáž dveřních křídel dřevěných nebo plastových  otevíravých do ocelové zárubně povrchově upravených jednokřídlových, šířky do 800 mm</t>
  </si>
  <si>
    <t>-2064064532</t>
  </si>
  <si>
    <t>"D1-D4, D7-D9"   7</t>
  </si>
  <si>
    <t>29</t>
  </si>
  <si>
    <t>61160192</t>
  </si>
  <si>
    <t>dveře dřevěné vnitřní hladké plné 1křídlové bílé 80x197 cm</t>
  </si>
  <si>
    <t>-1525398696</t>
  </si>
  <si>
    <t>30</t>
  </si>
  <si>
    <t>766660021</t>
  </si>
  <si>
    <t>Montáž dveřních křídel dřevěných nebo plastových  otevíravých do ocelové zárubně protipožárních jednokřídlových, šířky do 800 mm</t>
  </si>
  <si>
    <t>-1625312586</t>
  </si>
  <si>
    <t>"D6"   1</t>
  </si>
  <si>
    <t>31</t>
  </si>
  <si>
    <t>61165610</t>
  </si>
  <si>
    <t>dveře vnitřní požárně odolné CPL fólie EI (EW) 30 D3 1křídlové 80x197cm</t>
  </si>
  <si>
    <t>-384267882</t>
  </si>
  <si>
    <t>766660022</t>
  </si>
  <si>
    <t>Montáž dveřních křídel dřevěných nebo plastových  otevíravých do ocelové zárubně protipožárních jednokřídlových, šířky přes 800 mm</t>
  </si>
  <si>
    <t>-249735240</t>
  </si>
  <si>
    <t>"D5"   1</t>
  </si>
  <si>
    <t>33</t>
  </si>
  <si>
    <t>61165611</t>
  </si>
  <si>
    <t>dveře vnitřní požárně odolné CPL fólie EI (EW) 30 D3 1křídlové 90x197cm</t>
  </si>
  <si>
    <t>1067730413</t>
  </si>
  <si>
    <t>34</t>
  </si>
  <si>
    <t>766660722</t>
  </si>
  <si>
    <t>Montáž dveřních doplňků dveřního kování zámku</t>
  </si>
  <si>
    <t>-1307592647</t>
  </si>
  <si>
    <t>35</t>
  </si>
  <si>
    <t>54964110</t>
  </si>
  <si>
    <t>vložka zámková cylindrická oboustranná</t>
  </si>
  <si>
    <t>1146868838</t>
  </si>
  <si>
    <t>36</t>
  </si>
  <si>
    <t>766660901.R</t>
  </si>
  <si>
    <t>Rozetové kování BB, nerez, mat, rozměr cca - výška štítu 55 mm, šířka štítu 55 mm, délka kliky 138mm, vhodné pro tloušťku dveří do 40mm</t>
  </si>
  <si>
    <t>-102762378</t>
  </si>
  <si>
    <t>37</t>
  </si>
  <si>
    <t>766660902.R</t>
  </si>
  <si>
    <t>Rozetové kování PZ, nerez, mat, rozměr cca - výška štítu 55 mm, šířka štítu 55 mm, délka kliky 138mm, vhodné pro tloušťku dveří do 40mm</t>
  </si>
  <si>
    <t>-234424252</t>
  </si>
  <si>
    <t>38</t>
  </si>
  <si>
    <t>766660903.R</t>
  </si>
  <si>
    <t>Celonerezové dveřní madlo 600x75 mm, průměr kulatého profili cca 25mm, materiál nerez, omývatelný, umístění vodorovně ve výšce cca 75-80cm od podlahy, včetně spojovacího materiálu</t>
  </si>
  <si>
    <t>-357257387</t>
  </si>
  <si>
    <t>39</t>
  </si>
  <si>
    <t>766662811</t>
  </si>
  <si>
    <t>Demontáž dveřních konstrukcí  prahů dveří jednokřídlových</t>
  </si>
  <si>
    <t>1163284003</t>
  </si>
  <si>
    <t>9+1</t>
  </si>
  <si>
    <t>40</t>
  </si>
  <si>
    <t>766691914</t>
  </si>
  <si>
    <t>Ostatní práce  vyvěšení nebo zavěšení křídel s případným uložením a opětovným zavěšením po provedení stavebních změn dřevěných dveřních, plochy do 2 m2</t>
  </si>
  <si>
    <t>1969435955</t>
  </si>
  <si>
    <t>41</t>
  </si>
  <si>
    <t>998766102</t>
  </si>
  <si>
    <t>Přesun hmot pro konstrukce truhlářské stanovený z hmotnosti přesunovaného materiálu vodorovná dopravní vzdálenost do 50 m v objektech výšky přes 6 do 12 m</t>
  </si>
  <si>
    <t>1142329034</t>
  </si>
  <si>
    <t>42</t>
  </si>
  <si>
    <t>998766181</t>
  </si>
  <si>
    <t>Přesun hmot pro konstrukce truhlářské stanovený z hmotnosti přesunovaného materiálu Příplatek k ceně za přesun prováděný bez použití mechanizace pro jakoukoliv výšku objektu</t>
  </si>
  <si>
    <t>-745272213</t>
  </si>
  <si>
    <t>776</t>
  </si>
  <si>
    <t>Podlahy povlakové</t>
  </si>
  <si>
    <t>43</t>
  </si>
  <si>
    <t>776111116</t>
  </si>
  <si>
    <t>Příprava podkladu broušení podlah stávajícího podkladu pro odstranění lepidla (po starých krytinách)</t>
  </si>
  <si>
    <t>1611222840</t>
  </si>
  <si>
    <t>44</t>
  </si>
  <si>
    <t>776111311</t>
  </si>
  <si>
    <t>Příprava podkladu vysátí podlah</t>
  </si>
  <si>
    <t>-134816594</t>
  </si>
  <si>
    <t>45</t>
  </si>
  <si>
    <t>776121311</t>
  </si>
  <si>
    <t>Příprava podkladu penetrace vodou ředitelná na savý podklad (válečkováním) ředěná v poměru 1:1 podlah</t>
  </si>
  <si>
    <t>-1384855602</t>
  </si>
  <si>
    <t>46</t>
  </si>
  <si>
    <t>776201811</t>
  </si>
  <si>
    <t>Demontáž povlakových podlahovin lepených ručně bez podložky</t>
  </si>
  <si>
    <t>718359148</t>
  </si>
  <si>
    <t>"model.dílna"   35,1</t>
  </si>
  <si>
    <t>"media klub"    16,5</t>
  </si>
  <si>
    <t>Součet</t>
  </si>
  <si>
    <t>47</t>
  </si>
  <si>
    <t>776221111</t>
  </si>
  <si>
    <t>Montáž podlahovin z PVC lepením standardním lepidlem z pásů standardních</t>
  </si>
  <si>
    <t>-358566447</t>
  </si>
  <si>
    <t>"model.dílna"    35,1</t>
  </si>
  <si>
    <t>48</t>
  </si>
  <si>
    <t>28411016</t>
  </si>
  <si>
    <t>PVC heterogenní protiskluzné (třídaC), nášlapná vrstva 0,70 mm, R 10, otlak do 0,05 mm, hořlavost Bfl S1</t>
  </si>
  <si>
    <t>635802522</t>
  </si>
  <si>
    <t>51,6*1,1 'Přepočtené koeficientem množství</t>
  </si>
  <si>
    <t>49</t>
  </si>
  <si>
    <t>776223112</t>
  </si>
  <si>
    <t>Montáž podlahovin z PVC spoj podlah svařováním za studena</t>
  </si>
  <si>
    <t>m</t>
  </si>
  <si>
    <t>-2046665295</t>
  </si>
  <si>
    <t>2*5,675+5,965</t>
  </si>
  <si>
    <t>50</t>
  </si>
  <si>
    <t>776410811</t>
  </si>
  <si>
    <t>Demontáž soklíků nebo lišt pryžových nebo plastových</t>
  </si>
  <si>
    <t>-1285064308</t>
  </si>
  <si>
    <t>"model.dílna"    (1,4+4,475)*2+5,675*2+1,3*2+2,8*2-0,6-0,8</t>
  </si>
  <si>
    <t>"media klub"    2,875*2+5,965*2-0,9</t>
  </si>
  <si>
    <t>51</t>
  </si>
  <si>
    <t>776411111</t>
  </si>
  <si>
    <t>Montáž soklíků lepením obvodových, výšky do 80 mm</t>
  </si>
  <si>
    <t>-672924895</t>
  </si>
  <si>
    <t>"model.dílna"   (1,4+4,475)*2-0,8+5,675*2</t>
  </si>
  <si>
    <t>52</t>
  </si>
  <si>
    <t>28411004</t>
  </si>
  <si>
    <t>lišta soklová PVC samolepící 30 x 30 mm</t>
  </si>
  <si>
    <t>-93079174</t>
  </si>
  <si>
    <t>39,08*1,1 'Přepočtené koeficientem množství</t>
  </si>
  <si>
    <t>53</t>
  </si>
  <si>
    <t>776421313.R</t>
  </si>
  <si>
    <t>Montáž přechodových lišt lepením</t>
  </si>
  <si>
    <t>1471515978</t>
  </si>
  <si>
    <t>1,0*9</t>
  </si>
  <si>
    <t>54</t>
  </si>
  <si>
    <t>55343.m</t>
  </si>
  <si>
    <t>přechodová lišta nerez kartáčovaná s max převýšením 2mm, šířka lišty 40-80 mm dle zaměření ocelových zárubní dveří</t>
  </si>
  <si>
    <t>-2025711825</t>
  </si>
  <si>
    <t>55</t>
  </si>
  <si>
    <t>776991121</t>
  </si>
  <si>
    <t>Ostatní práce údržba nových podlahovin po pokládce čištění základní</t>
  </si>
  <si>
    <t>137557936</t>
  </si>
  <si>
    <t>56</t>
  </si>
  <si>
    <t>998776102</t>
  </si>
  <si>
    <t>Přesun hmot pro podlahy povlakové  stanovený z hmotnosti přesunovaného materiálu vodorovná dopravní vzdálenost do 50 m v objektech výšky přes 6 do 12 m</t>
  </si>
  <si>
    <t>378303993</t>
  </si>
  <si>
    <t>57</t>
  </si>
  <si>
    <t>998776181</t>
  </si>
  <si>
    <t>Přesun hmot pro podlahy povlakové  stanovený z hmotnosti přesunovaného materiálu Příplatek k cenám za přesun prováděný bez použití mechanizace pro jakoukoliv výšku objektu</t>
  </si>
  <si>
    <t>1760150235</t>
  </si>
  <si>
    <t>781</t>
  </si>
  <si>
    <t>Dokončovací práce - obklady</t>
  </si>
  <si>
    <t>58</t>
  </si>
  <si>
    <t>781491012</t>
  </si>
  <si>
    <t>Montáž zrcadel lepených silikonovým tmelem na podkladní omítku, plochy přes 1 m2</t>
  </si>
  <si>
    <t>1742364461</t>
  </si>
  <si>
    <t>"2.09"  2,25*6,42</t>
  </si>
  <si>
    <t>59</t>
  </si>
  <si>
    <t>63465124</t>
  </si>
  <si>
    <t>zrcadlo nemontované čiré tl 4mm max. rozměr 3210x2250mm</t>
  </si>
  <si>
    <t>1635631226</t>
  </si>
  <si>
    <t>14,445*1,1 'Přepočtené koeficientem množství</t>
  </si>
  <si>
    <t>60</t>
  </si>
  <si>
    <t>998781102</t>
  </si>
  <si>
    <t>Přesun hmot pro obklady keramické  stanovený z hmotnosti přesunovaného materiálu vodorovná dopravní vzdálenost do 50 m v objektech výšky přes 6 do 12 m</t>
  </si>
  <si>
    <t>2092859025</t>
  </si>
  <si>
    <t>61</t>
  </si>
  <si>
    <t>998781181</t>
  </si>
  <si>
    <t>Přesun hmot pro obklady keramické  stanovený z hmotnosti přesunovaného materiálu Příplatek k cenám za přesun prováděný bez použití mechanizace pro jakoukoliv výšku objektu</t>
  </si>
  <si>
    <t>1828340158</t>
  </si>
  <si>
    <t>784</t>
  </si>
  <si>
    <t>Dokončovací práce - malby a tapety</t>
  </si>
  <si>
    <t>62</t>
  </si>
  <si>
    <t>784171101</t>
  </si>
  <si>
    <t>Zakrytí nemalovaných ploch (materiál ve specifikaci) včetně pozdějšího odkrytí podlah</t>
  </si>
  <si>
    <t>-1282409205</t>
  </si>
  <si>
    <t>5,875*5,675+5,965*2,575+0,3*2,9+5,875*7,175</t>
  </si>
  <si>
    <t>63</t>
  </si>
  <si>
    <t>58124844</t>
  </si>
  <si>
    <t>fólie pro malířské potřeby zakrývací,  25µ,  4 x 5 m</t>
  </si>
  <si>
    <t>1539855852</t>
  </si>
  <si>
    <t>91,724*1,05 'Přepočtené koeficientem množství</t>
  </si>
  <si>
    <t>64</t>
  </si>
  <si>
    <t>784171111</t>
  </si>
  <si>
    <t>Zakrytí nemalovaných ploch (materiál ve specifikaci) včetně pozdějšího odkrytí svislých ploch např. stěn, oken, dveří v místnostech výšky do 3,80</t>
  </si>
  <si>
    <t>443879772</t>
  </si>
  <si>
    <t>"okna, dveře"   2,7*2,05*2+1,5*1,75+2,7*2,05*2+0,8*2,0*2+0,8*2,0*2+1,42*1,8</t>
  </si>
  <si>
    <t>65</t>
  </si>
  <si>
    <t>-698993570</t>
  </si>
  <si>
    <t>33,721*1,05 'Přepočtené koeficientem množství</t>
  </si>
  <si>
    <t>66</t>
  </si>
  <si>
    <t>784171121</t>
  </si>
  <si>
    <t>Zakrytí nemalovaných ploch (materiál ve specifikaci) včetně pozdějšího odkrytí konstrukcí nebo samostatných prvků např. schodišť, nábytku, radiátorů, zábradlí v místnostech výšky do 3,80</t>
  </si>
  <si>
    <t>1411471953</t>
  </si>
  <si>
    <t>"radiátory"   1,5*1,0*5</t>
  </si>
  <si>
    <t>67</t>
  </si>
  <si>
    <t>487707983</t>
  </si>
  <si>
    <t>7,5*1,05 'Přepočtené koeficientem množství</t>
  </si>
  <si>
    <t>68</t>
  </si>
  <si>
    <t>784221101</t>
  </si>
  <si>
    <t>Malby z malířských směsí otěruvzdorných za sucha dvojnásobné, bílé za sucha otěruvzdorné dobře v místnostech výšky do 3,80 m</t>
  </si>
  <si>
    <t>-1099227890</t>
  </si>
  <si>
    <t>3,0*(5,875*3+5,675*2+5,965*2+2,875*2+5,875*2+7,175*2)</t>
  </si>
  <si>
    <t>"okna, dveře"   -(2,7*2,05*2+2,7*2,05*2)</t>
  </si>
  <si>
    <t>69</t>
  </si>
  <si>
    <t>784511035</t>
  </si>
  <si>
    <t>Lepení tapet (materiál ve specifikaci) výšky do 3,00 m stěn vliesových vzorovaných</t>
  </si>
  <si>
    <t>736039865</t>
  </si>
  <si>
    <t>"2.09"    2,4*7,175</t>
  </si>
  <si>
    <t>70</t>
  </si>
  <si>
    <t>62468009.m</t>
  </si>
  <si>
    <t xml:space="preserve">tapeta vliesová - barevnost modrá metalická, smetanová, stříbrná, béžová, černá mat </t>
  </si>
  <si>
    <t>262373129</t>
  </si>
  <si>
    <t>17,22*1,2 'Přepočtené koeficientem množství</t>
  </si>
  <si>
    <t>VRN</t>
  </si>
  <si>
    <t>Vedlejší rozpočtové náklady</t>
  </si>
  <si>
    <t>VRN7</t>
  </si>
  <si>
    <t>Provozní vlivy</t>
  </si>
  <si>
    <t>71</t>
  </si>
  <si>
    <t>071103000</t>
  </si>
  <si>
    <t>Provoz investora</t>
  </si>
  <si>
    <t>Kč</t>
  </si>
  <si>
    <t>1024</t>
  </si>
  <si>
    <t>-594140581</t>
  </si>
  <si>
    <t>02 - DDM Koprivnice - elektroinstalace</t>
  </si>
  <si>
    <t>1. Nedílnou součástí tohoto výpisu je výkresová dokumentace a textová část projektu, TZ, výkresy 2,3. 2. Ceny svítidel a zdrojů včetně recyklačního poplatku. Svítidla certifikovány ENEC. 3. Povinnosti dodavatele je překontrolovat specifikaci materiálu a případné chybějící výkony doplnit a ocenit. 4. Všechny výrobky budou dodány s veškerým potřebným montážním a spojovacím materiálem včetně příslušenství, s konečnou povrchovou úpravou a patřičnými certifikáty. 5. Použité ceníky: VC-7/155-21M Elektromontáže, C801-3 Stavební práce, C46M Zemní práce, Vlastní.</t>
  </si>
  <si>
    <t>D1 - Elektromontáže</t>
  </si>
  <si>
    <t xml:space="preserve">    D2 - Demontáže</t>
  </si>
  <si>
    <t xml:space="preserve">    D10 - Montáže</t>
  </si>
  <si>
    <t>D22 - Stavební práce</t>
  </si>
  <si>
    <t>D33 - HZS</t>
  </si>
  <si>
    <t xml:space="preserve">    D34 - HODINOVE ZUCTOVACI SAZBY</t>
  </si>
  <si>
    <t xml:space="preserve">      D35 - PROVEDENI REVIZNICH ZKOUSEK DLE CSN 331500</t>
  </si>
  <si>
    <t>OST - Ostatní</t>
  </si>
  <si>
    <t>D1</t>
  </si>
  <si>
    <t>Elektromontáže</t>
  </si>
  <si>
    <t>D2</t>
  </si>
  <si>
    <t>Demontáže</t>
  </si>
  <si>
    <t>V</t>
  </si>
  <si>
    <t>Montáž krabic pancéřových-otevření nebo uzavření krabic víčkem na 2 šrouby</t>
  </si>
  <si>
    <t>ks</t>
  </si>
  <si>
    <t>V.1</t>
  </si>
  <si>
    <t>Montáž lišt a kanálků protahovacích, šířky přes 20 do 40 mm</t>
  </si>
  <si>
    <t>V.2</t>
  </si>
  <si>
    <t>Ukončení vodičů izolovaných s označením a zapojením v rozváděči nebo na přístroji do 2,5 mm2</t>
  </si>
  <si>
    <t>V.3</t>
  </si>
  <si>
    <t>Montáž spínačů jedno nebo dvoupólových nástěnných se zapojením vodičů, pro prostředí obyčejné nebo vlhké vypínačů, řazení 1-jednopólových</t>
  </si>
  <si>
    <t>V.4</t>
  </si>
  <si>
    <t>Montáž zásuvek domovních se zapojením vodičů, vestavných 10 popř.16 A bez odvrtání prof.otvoru, provedení 3P + PE</t>
  </si>
  <si>
    <t>Montáž svítidel žárovkových se zapojením vodičů bytových nebo do spol.místností stropních přisazených - 1 zdroj se sklem</t>
  </si>
  <si>
    <t>Montáž svítidel žárovkových se zapojením vodičů bytových nebo do spol.místností stropních přisazených - Čidlo Domat</t>
  </si>
  <si>
    <t>D10</t>
  </si>
  <si>
    <t>Montáže</t>
  </si>
  <si>
    <t>Montáž krabic elektroinstalačních přístrojových, zapuštěných plastových kruhových KPR 68/71L KRABICE ELEKTROINST.SÁDR.</t>
  </si>
  <si>
    <t>Montáž krabic elektroinstalačních rozvodek nástěnných plastových, čtyřhranných ACIDUR 6455-11 Krabicová rozvodka</t>
  </si>
  <si>
    <t>Montáž lišt a kanálků protahovacích, šířky LV 24X22 LIŠTAVKLÁDACÍ (3m)</t>
  </si>
  <si>
    <t>Montáž lišt a kanálků protahovacích, šířky LV 40X15 LIŠTAVKLÁDACÍ (3m)</t>
  </si>
  <si>
    <t>Montáž lišt a kanálků protahovacích, šířky 6708 PŘÍCHYTKA JEDNOSTRANNÁ</t>
  </si>
  <si>
    <t>Montáž lišt a kanálků protahovacích, šířky- napojení čidla stávající přes 20 do 40 mm</t>
  </si>
  <si>
    <t>Montáž lišt a kanálků protahovacích, šířky- napojení čidla stávající Čidlo Domat</t>
  </si>
  <si>
    <t>Montáž lišt a kanálků vkládacích - doplňkové prvky -protipožární utěsnění, šířky - odkrytí a zakrytí víčkem</t>
  </si>
  <si>
    <t>KABEL SILOVÝ,IZOLACE PVC -  CYKY-J 3x1.5 , pevně</t>
  </si>
  <si>
    <t>KABEL SILOVÝ,IZOLACE PVC CYKY-J 3x2.5 , pevně</t>
  </si>
  <si>
    <t>VODIČ PRO POSPOJOVÁNÍ - CY4 Žlutozelený, pevně</t>
  </si>
  <si>
    <t>Ukončení vodičů izolovaných s označením a zapojením v rozváděči nebo na přístroji - do 2,5 mm2</t>
  </si>
  <si>
    <t>Příplatek na zatahování kabelů do stáv. tras/trubek , do hmotnosti kabelů - do 0,75 kg</t>
  </si>
  <si>
    <t>ZÁSUVKA DVOJNÁSOBNÁ - Zásuvka dvojnásobná (bezšroubové svorky), s ochrannými kolíky, s natočenou dutinou, s clonkami; řazení 2x(2P+PE); b. béžová (do hořlavýchpodkladůB až F) vč.rámečku</t>
  </si>
  <si>
    <t>ZÁSUVKA DVOJNÁSOBNÁ - Jistič modulární s chráničem B16/003/A, 10kA</t>
  </si>
  <si>
    <t>SVÍTIDLO ZÁŘIVKOVÉ STROPNÍ, IP65 - 2x58W typ 1- 2158 EP s difuzorem z čirého PMMA, krytí IP 65</t>
  </si>
  <si>
    <t>SVÍTIDLO ZÁŘIVKOVÉ STROPNÍ, IP65 - TL-D 36W/840 bílá</t>
  </si>
  <si>
    <t>SVÍTIDLO ZÁŘIVKOVÉ STROPNÍ, IP65 - zaměření svítidel</t>
  </si>
  <si>
    <t>Osazení hmoždinky do zdi/stř.tvrdý kamene - Hmoždinka např. 6x40</t>
  </si>
  <si>
    <t>EKVIPOTENCIONÁLNÍ SVORKOVNICE - KO125/EQ02</t>
  </si>
  <si>
    <t>Podružný materiál</t>
  </si>
  <si>
    <t>D22</t>
  </si>
  <si>
    <t>Stavební práce</t>
  </si>
  <si>
    <t>VYBOURANI OTVORU VE STENE BETONOVE DO PRUMERU 60mm - Stena do 150mm</t>
  </si>
  <si>
    <t>VYBOURANI OTVORU VE STENE BETONOVE DO PRUMERU 60mm - Stena do 300mm</t>
  </si>
  <si>
    <t>VYSEKANI / VRTÁNÍ KAPES SÁDROKARTON/ ZDIVU PRO KRABICE - 100x100x50 mm</t>
  </si>
  <si>
    <t>OMITKA PLOCHVE STENACH MALTOU - Do 9 dm2</t>
  </si>
  <si>
    <t>HRUBA VYPLN RYH MALTOU - Jakekoliv sire</t>
  </si>
  <si>
    <t>LESENI LEHKE PRACOVNI O VYSCE LESENOVE PODLAHY - Do 1.2 m</t>
  </si>
  <si>
    <t>72</t>
  </si>
  <si>
    <t>CISTENI BUDOV ZAMETANIM</t>
  </si>
  <si>
    <t>1990676083</t>
  </si>
  <si>
    <t>D33</t>
  </si>
  <si>
    <t>HZS</t>
  </si>
  <si>
    <t>D34</t>
  </si>
  <si>
    <t>HODINOVE ZUCTOVACI SAZBY</t>
  </si>
  <si>
    <t>HODINOVE ZUCTOVACI SAZBY - Uprava rozváděře RM1</t>
  </si>
  <si>
    <t>hod</t>
  </si>
  <si>
    <t>74</t>
  </si>
  <si>
    <t>HODINOVE ZUCTOVACI SAZBY - Uprava rozváděře RASM2</t>
  </si>
  <si>
    <t>76</t>
  </si>
  <si>
    <t>HODINOVE ZUCTOVACI SAZBY - práce unichž nelze určit pracnost / odpojení a vyzkoučení čidla Domat, při odpojení zásuvek a světla vyhledávání okruhůapod.</t>
  </si>
  <si>
    <t>78</t>
  </si>
  <si>
    <t>HODINOVE ZUCTOVACI SAZBY - Zkusebni provoz</t>
  </si>
  <si>
    <t>80</t>
  </si>
  <si>
    <t>D35</t>
  </si>
  <si>
    <t>PROVEDENI REVIZNICH ZKOUSEK DLE CSN 331500</t>
  </si>
  <si>
    <t>Spoluprace s reviz.technikem</t>
  </si>
  <si>
    <t>82</t>
  </si>
  <si>
    <t>Revizni technik</t>
  </si>
  <si>
    <t>84</t>
  </si>
  <si>
    <t>Úprava rozvodů- vyhledání_odpojení stáv.ovl.kabelů/vyzkoušení</t>
  </si>
  <si>
    <t>86</t>
  </si>
  <si>
    <t>OST</t>
  </si>
  <si>
    <t>Ostatní</t>
  </si>
  <si>
    <t>R1</t>
  </si>
  <si>
    <t>PPV z montáže : materiál+práce</t>
  </si>
  <si>
    <t>%</t>
  </si>
  <si>
    <t>512</t>
  </si>
  <si>
    <t>-692177328</t>
  </si>
  <si>
    <t>R2</t>
  </si>
  <si>
    <t>PPV z nátěrů a zemních prací</t>
  </si>
  <si>
    <t>-723372313</t>
  </si>
  <si>
    <t>R3</t>
  </si>
  <si>
    <t>GZS</t>
  </si>
  <si>
    <t>-1872739211</t>
  </si>
  <si>
    <t>R4</t>
  </si>
  <si>
    <t>335692004</t>
  </si>
  <si>
    <t>R5</t>
  </si>
  <si>
    <t>Kompletační činnost</t>
  </si>
  <si>
    <t>-430357941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</si>
  <si>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</si>
  <si>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</si>
  <si>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</si>
  <si>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</si>
  <si>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</si>
  <si>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</si>
  <si>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</si>
  <si>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</si>
  <si>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</si>
  <si>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</si>
  <si>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</si>
  <si>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</si>
  <si>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</si>
  <si>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</si>
  <si>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</si>
  <si>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</si>
  <si>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</si>
  <si>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Soupis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</si>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</sst>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44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color rgb="FFFF0000"/>
      <name val="Trebuchet MS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b/>
      <sz val="16"/>
      <name val="Trebuchet MS"/>
    </font>
    <font>
      <sz val="8"/>
      <color rgb="FF3366FF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i/>
      <sz val="8"/>
      <color rgb="FF0000FF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6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2" fillId="0" borderId="0" applyNumberFormat="0" applyFill="0" applyBorder="0" applyAlignment="0" applyProtection="0"/>
  </cellStyleXfs>
  <cellXfs count="373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 applyProtection="1">
      <alignment horizontal="center" vertical="center"/>
      <protection locked="0"/>
    </xf>
    <xf numFmtId="0" fontId="10" fillId="2" borderId="0" xfId="0" applyFont="1" applyFill="1" applyAlignment="1" applyProtection="1">
      <alignment horizontal="left" vertical="center"/>
    </xf>
    <xf numFmtId="0" fontId="11" fillId="2" borderId="0" xfId="0" applyFont="1" applyFill="1" applyAlignment="1" applyProtection="1">
      <alignment vertical="center"/>
    </xf>
    <xf numFmtId="0" fontId="12" fillId="2" borderId="0" xfId="0" applyFont="1" applyFill="1" applyAlignment="1" applyProtection="1">
      <alignment horizontal="left" vertical="center"/>
    </xf>
    <xf numFmtId="0" fontId="13" fillId="2" borderId="0" xfId="1" applyFont="1" applyFill="1" applyAlignment="1" applyProtection="1">
      <alignment vertical="center"/>
    </xf>
    <xf numFmtId="0" fontId="42" fillId="2" borderId="0" xfId="1" applyFill="1"/>
    <xf numFmtId="0" fontId="0" fillId="2" borderId="0" xfId="0" applyFill="1"/>
    <xf numFmtId="0" fontId="10" fillId="2" borderId="0" xfId="0" applyFont="1" applyFill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0" fillId="0" borderId="0" xfId="0" applyBorder="1" applyProtection="1"/>
    <xf numFmtId="0" fontId="14" fillId="0" borderId="0" xfId="0" applyFont="1" applyBorder="1" applyAlignment="1" applyProtection="1">
      <alignment horizontal="left" vertical="center"/>
    </xf>
    <xf numFmtId="0" fontId="0" fillId="0" borderId="6" xfId="0" applyBorder="1" applyProtection="1"/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top"/>
    </xf>
    <xf numFmtId="0" fontId="17" fillId="0" borderId="0" xfId="0" applyFont="1" applyBorder="1" applyAlignment="1" applyProtection="1">
      <alignment horizontal="left" vertical="center"/>
    </xf>
    <xf numFmtId="0" fontId="2" fillId="3" borderId="0" xfId="0" applyFont="1" applyFill="1" applyBorder="1" applyAlignment="1" applyProtection="1">
      <alignment horizontal="left" vertical="center"/>
      <protection locked="0"/>
    </xf>
    <xf numFmtId="49" fontId="2" fillId="3" borderId="0" xfId="0" applyNumberFormat="1" applyFont="1" applyFill="1" applyBorder="1" applyAlignment="1" applyProtection="1">
      <alignment horizontal="left" vertical="center"/>
      <protection locked="0"/>
    </xf>
    <xf numFmtId="0" fontId="0" fillId="0" borderId="7" xfId="0" applyBorder="1" applyProtection="1"/>
    <xf numFmtId="0" fontId="0" fillId="0" borderId="5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19" fillId="0" borderId="8" xfId="0" applyFont="1" applyBorder="1" applyAlignment="1" applyProtection="1">
      <alignment horizontal="left" vertical="center"/>
    </xf>
    <xf numFmtId="0" fontId="0" fillId="0" borderId="8" xfId="0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1" fillId="0" borderId="5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0" fontId="1" fillId="0" borderId="6" xfId="0" applyFont="1" applyBorder="1" applyAlignment="1" applyProtection="1">
      <alignment vertical="center"/>
    </xf>
    <xf numFmtId="0" fontId="0" fillId="4" borderId="0" xfId="0" applyFont="1" applyFill="1" applyBorder="1" applyAlignment="1" applyProtection="1">
      <alignment vertical="center"/>
    </xf>
    <xf numFmtId="0" fontId="3" fillId="4" borderId="9" xfId="0" applyFont="1" applyFill="1" applyBorder="1" applyAlignment="1" applyProtection="1">
      <alignment horizontal="left" vertical="center"/>
    </xf>
    <xf numFmtId="0" fontId="0" fillId="4" borderId="10" xfId="0" applyFont="1" applyFill="1" applyBorder="1" applyAlignment="1" applyProtection="1">
      <alignment vertical="center"/>
    </xf>
    <xf numFmtId="0" fontId="3" fillId="4" borderId="10" xfId="0" applyFont="1" applyFill="1" applyBorder="1" applyAlignment="1" applyProtection="1">
      <alignment horizontal="center" vertical="center"/>
    </xf>
    <xf numFmtId="0" fontId="0" fillId="4" borderId="6" xfId="0" applyFont="1" applyFill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5" xfId="0" applyFont="1" applyBorder="1" applyAlignment="1">
      <alignment vertical="center"/>
    </xf>
    <xf numFmtId="0" fontId="14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5" xfId="0" applyFont="1" applyBorder="1" applyAlignment="1">
      <alignment vertical="center"/>
    </xf>
    <xf numFmtId="0" fontId="3" fillId="0" borderId="5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5" xfId="0" applyFont="1" applyBorder="1" applyAlignment="1">
      <alignment vertical="center"/>
    </xf>
    <xf numFmtId="0" fontId="20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19" xfId="0" applyFont="1" applyBorder="1" applyAlignment="1" applyProtection="1">
      <alignment vertical="center"/>
    </xf>
    <xf numFmtId="0" fontId="0" fillId="5" borderId="10" xfId="0" applyFont="1" applyFill="1" applyBorder="1" applyAlignment="1" applyProtection="1">
      <alignment vertical="center"/>
    </xf>
    <xf numFmtId="0" fontId="2" fillId="5" borderId="11" xfId="0" applyFont="1" applyFill="1" applyBorder="1" applyAlignment="1" applyProtection="1">
      <alignment horizontal="center" vertical="center"/>
    </xf>
    <xf numFmtId="0" fontId="17" fillId="0" borderId="20" xfId="0" applyFont="1" applyBorder="1" applyAlignment="1" applyProtection="1">
      <alignment horizontal="center" vertical="center" wrapText="1"/>
    </xf>
    <xf numFmtId="0" fontId="17" fillId="0" borderId="21" xfId="0" applyFont="1" applyBorder="1" applyAlignment="1" applyProtection="1">
      <alignment horizontal="center" vertical="center" wrapText="1"/>
    </xf>
    <xf numFmtId="0" fontId="17" fillId="0" borderId="22" xfId="0" applyFont="1" applyBorder="1" applyAlignment="1" applyProtection="1">
      <alignment horizontal="center"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0" borderId="17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21" fillId="0" borderId="18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9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4" fillId="0" borderId="5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center" vertical="center"/>
    </xf>
    <xf numFmtId="0" fontId="4" fillId="0" borderId="5" xfId="0" applyFont="1" applyBorder="1" applyAlignment="1">
      <alignment vertical="center"/>
    </xf>
    <xf numFmtId="4" fontId="28" fillId="0" borderId="18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9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4" fontId="28" fillId="0" borderId="23" xfId="0" applyNumberFormat="1" applyFont="1" applyBorder="1" applyAlignment="1" applyProtection="1">
      <alignment vertical="center"/>
    </xf>
    <xf numFmtId="4" fontId="28" fillId="0" borderId="24" xfId="0" applyNumberFormat="1" applyFont="1" applyBorder="1" applyAlignment="1" applyProtection="1">
      <alignment vertical="center"/>
    </xf>
    <xf numFmtId="166" fontId="28" fillId="0" borderId="24" xfId="0" applyNumberFormat="1" applyFont="1" applyBorder="1" applyAlignment="1" applyProtection="1">
      <alignment vertical="center"/>
    </xf>
    <xf numFmtId="4" fontId="28" fillId="0" borderId="25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11" fillId="2" borderId="0" xfId="0" applyFont="1" applyFill="1" applyAlignment="1">
      <alignment vertical="center"/>
    </xf>
    <xf numFmtId="0" fontId="12" fillId="2" borderId="0" xfId="0" applyFont="1" applyFill="1" applyAlignment="1">
      <alignment horizontal="left" vertical="center"/>
    </xf>
    <xf numFmtId="0" fontId="29" fillId="2" borderId="0" xfId="1" applyFont="1" applyFill="1" applyAlignment="1">
      <alignment vertical="center"/>
    </xf>
    <xf numFmtId="0" fontId="11" fillId="2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17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 applyProtection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 applyProtection="1">
      <alignment vertical="center"/>
    </xf>
    <xf numFmtId="0" fontId="19" fillId="0" borderId="0" xfId="0" applyFont="1" applyBorder="1" applyAlignment="1" applyProtection="1">
      <alignment horizontal="left" vertical="center"/>
    </xf>
    <xf numFmtId="4" fontId="22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5" borderId="0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left" vertical="center"/>
    </xf>
    <xf numFmtId="0" fontId="3" fillId="5" borderId="10" xfId="0" applyFont="1" applyFill="1" applyBorder="1" applyAlignment="1" applyProtection="1">
      <alignment horizontal="right" vertical="center"/>
    </xf>
    <xf numFmtId="0" fontId="3" fillId="5" borderId="10" xfId="0" applyFont="1" applyFill="1" applyBorder="1" applyAlignment="1" applyProtection="1">
      <alignment horizontal="center" vertical="center"/>
    </xf>
    <xf numFmtId="0" fontId="0" fillId="5" borderId="10" xfId="0" applyFont="1" applyFill="1" applyBorder="1" applyAlignment="1" applyProtection="1">
      <alignment vertical="center"/>
      <protection locked="0"/>
    </xf>
    <xf numFmtId="4" fontId="3" fillId="5" borderId="10" xfId="0" applyNumberFormat="1" applyFont="1" applyFill="1" applyBorder="1" applyAlignment="1" applyProtection="1">
      <alignment vertical="center"/>
    </xf>
    <xf numFmtId="0" fontId="0" fillId="5" borderId="27" xfId="0" applyFont="1" applyFill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2" fillId="5" borderId="0" xfId="0" applyFont="1" applyFill="1" applyBorder="1" applyAlignment="1" applyProtection="1">
      <alignment horizontal="left" vertical="center"/>
    </xf>
    <xf numFmtId="0" fontId="0" fillId="5" borderId="0" xfId="0" applyFont="1" applyFill="1" applyBorder="1" applyAlignment="1" applyProtection="1">
      <alignment vertical="center"/>
      <protection locked="0"/>
    </xf>
    <xf numFmtId="0" fontId="2" fillId="5" borderId="0" xfId="0" applyFont="1" applyFill="1" applyBorder="1" applyAlignment="1" applyProtection="1">
      <alignment horizontal="right" vertical="center"/>
    </xf>
    <xf numFmtId="0" fontId="0" fillId="5" borderId="6" xfId="0" applyFont="1" applyFill="1" applyBorder="1" applyAlignment="1" applyProtection="1">
      <alignment vertical="center"/>
    </xf>
    <xf numFmtId="0" fontId="30" fillId="0" borderId="0" xfId="0" applyFont="1" applyBorder="1" applyAlignment="1" applyProtection="1">
      <alignment horizontal="left" vertical="center"/>
    </xf>
    <xf numFmtId="0" fontId="5" fillId="0" borderId="5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horizontal="left" vertical="center"/>
    </xf>
    <xf numFmtId="0" fontId="5" fillId="0" borderId="24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vertical="center"/>
      <protection locked="0"/>
    </xf>
    <xf numFmtId="4" fontId="5" fillId="0" borderId="24" xfId="0" applyNumberFormat="1" applyFont="1" applyBorder="1" applyAlignment="1" applyProtection="1">
      <alignment vertical="center"/>
    </xf>
    <xf numFmtId="0" fontId="5" fillId="0" borderId="6" xfId="0" applyFont="1" applyBorder="1" applyAlignment="1" applyProtection="1">
      <alignment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horizontal="left" vertical="center"/>
    </xf>
    <xf numFmtId="0" fontId="6" fillId="0" borderId="24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 applyProtection="1">
      <alignment vertical="center"/>
    </xf>
    <xf numFmtId="0" fontId="6" fillId="0" borderId="6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horizontal="center" vertical="center" wrapText="1"/>
    </xf>
    <xf numFmtId="0" fontId="2" fillId="5" borderId="20" xfId="0" applyFont="1" applyFill="1" applyBorder="1" applyAlignment="1" applyProtection="1">
      <alignment horizontal="center" vertical="center" wrapText="1"/>
    </xf>
    <xf numFmtId="0" fontId="2" fillId="5" borderId="21" xfId="0" applyFont="1" applyFill="1" applyBorder="1" applyAlignment="1" applyProtection="1">
      <alignment horizontal="center" vertical="center" wrapText="1"/>
    </xf>
    <xf numFmtId="0" fontId="2" fillId="5" borderId="21" xfId="0" applyFont="1" applyFill="1" applyBorder="1" applyAlignment="1" applyProtection="1">
      <alignment horizontal="center" vertical="center" wrapText="1"/>
      <protection locked="0"/>
    </xf>
    <xf numFmtId="0" fontId="2" fillId="5" borderId="22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4" fontId="22" fillId="0" borderId="0" xfId="0" applyNumberFormat="1" applyFont="1" applyAlignment="1" applyProtection="1"/>
    <xf numFmtId="166" fontId="31" fillId="0" borderId="16" xfId="0" applyNumberFormat="1" applyFont="1" applyBorder="1" applyAlignment="1" applyProtection="1"/>
    <xf numFmtId="166" fontId="31" fillId="0" borderId="17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7" fillId="0" borderId="5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7" fillId="0" borderId="5" xfId="0" applyFont="1" applyBorder="1" applyAlignment="1"/>
    <xf numFmtId="0" fontId="7" fillId="0" borderId="18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9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0" fillId="0" borderId="28" xfId="0" applyFont="1" applyBorder="1" applyAlignment="1" applyProtection="1">
      <alignment horizontal="center" vertical="center"/>
    </xf>
    <xf numFmtId="49" fontId="0" fillId="0" borderId="28" xfId="0" applyNumberFormat="1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center" vertical="center" wrapText="1"/>
    </xf>
    <xf numFmtId="167" fontId="0" fillId="0" borderId="28" xfId="0" applyNumberFormat="1" applyFont="1" applyBorder="1" applyAlignment="1" applyProtection="1">
      <alignment vertical="center"/>
    </xf>
    <xf numFmtId="4" fontId="0" fillId="3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</xf>
    <xf numFmtId="0" fontId="1" fillId="3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9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8" fillId="0" borderId="5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33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167" fontId="8" fillId="0" borderId="0" xfId="0" applyNumberFormat="1" applyFont="1" applyAlignment="1" applyProtection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5" xfId="0" applyFont="1" applyBorder="1" applyAlignment="1">
      <alignment vertical="center"/>
    </xf>
    <xf numFmtId="0" fontId="8" fillId="0" borderId="18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9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34" fillId="0" borderId="28" xfId="0" applyFont="1" applyBorder="1" applyAlignment="1" applyProtection="1">
      <alignment horizontal="center" vertical="center"/>
    </xf>
    <xf numFmtId="49" fontId="34" fillId="0" borderId="28" xfId="0" applyNumberFormat="1" applyFont="1" applyBorder="1" applyAlignment="1" applyProtection="1">
      <alignment horizontal="left" vertical="center" wrapText="1"/>
    </xf>
    <xf numFmtId="0" fontId="34" fillId="0" borderId="28" xfId="0" applyFont="1" applyBorder="1" applyAlignment="1" applyProtection="1">
      <alignment horizontal="left" vertical="center" wrapText="1"/>
    </xf>
    <xf numFmtId="0" fontId="34" fillId="0" borderId="28" xfId="0" applyFont="1" applyBorder="1" applyAlignment="1" applyProtection="1">
      <alignment horizontal="center" vertical="center" wrapText="1"/>
    </xf>
    <xf numFmtId="167" fontId="34" fillId="0" borderId="28" xfId="0" applyNumberFormat="1" applyFont="1" applyBorder="1" applyAlignment="1" applyProtection="1">
      <alignment vertical="center"/>
    </xf>
    <xf numFmtId="4" fontId="34" fillId="3" borderId="28" xfId="0" applyNumberFormat="1" applyFont="1" applyFill="1" applyBorder="1" applyAlignment="1" applyProtection="1">
      <alignment vertical="center"/>
      <protection locked="0"/>
    </xf>
    <xf numFmtId="4" fontId="34" fillId="0" borderId="28" xfId="0" applyNumberFormat="1" applyFont="1" applyBorder="1" applyAlignment="1" applyProtection="1">
      <alignment vertical="center"/>
    </xf>
    <xf numFmtId="0" fontId="34" fillId="0" borderId="5" xfId="0" applyFont="1" applyBorder="1" applyAlignment="1">
      <alignment vertical="center"/>
    </xf>
    <xf numFmtId="0" fontId="34" fillId="3" borderId="28" xfId="0" applyFont="1" applyFill="1" applyBorder="1" applyAlignment="1" applyProtection="1">
      <alignment horizontal="left" vertical="center"/>
      <protection locked="0"/>
    </xf>
    <xf numFmtId="0" fontId="34" fillId="0" borderId="0" xfId="0" applyFont="1" applyBorder="1" applyAlignment="1" applyProtection="1">
      <alignment horizontal="center" vertical="center"/>
    </xf>
    <xf numFmtId="0" fontId="9" fillId="0" borderId="5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5" xfId="0" applyFont="1" applyBorder="1" applyAlignment="1">
      <alignment vertical="center"/>
    </xf>
    <xf numFmtId="0" fontId="9" fillId="0" borderId="18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9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" fillId="0" borderId="24" xfId="0" applyFont="1" applyBorder="1" applyAlignment="1" applyProtection="1">
      <alignment horizontal="center" vertical="center"/>
    </xf>
    <xf numFmtId="0" fontId="0" fillId="0" borderId="24" xfId="0" applyFont="1" applyBorder="1" applyAlignment="1" applyProtection="1">
      <alignment vertical="center"/>
    </xf>
    <xf numFmtId="166" fontId="1" fillId="0" borderId="24" xfId="0" applyNumberFormat="1" applyFont="1" applyBorder="1" applyAlignment="1" applyProtection="1">
      <alignment vertical="center"/>
    </xf>
    <xf numFmtId="166" fontId="1" fillId="0" borderId="25" xfId="0" applyNumberFormat="1" applyFont="1" applyBorder="1" applyAlignment="1" applyProtection="1">
      <alignment vertical="center"/>
    </xf>
    <xf numFmtId="167" fontId="0" fillId="3" borderId="28" xfId="0" applyNumberFormat="1" applyFont="1" applyFill="1" applyBorder="1" applyAlignment="1" applyProtection="1">
      <alignment vertical="center"/>
      <protection locked="0"/>
    </xf>
    <xf numFmtId="0" fontId="0" fillId="0" borderId="0" xfId="0" applyAlignment="1" applyProtection="1">
      <alignment vertical="top"/>
      <protection locked="0"/>
    </xf>
    <xf numFmtId="0" fontId="35" fillId="0" borderId="29" xfId="0" applyFont="1" applyBorder="1" applyAlignment="1" applyProtection="1">
      <alignment vertical="center" wrapText="1"/>
      <protection locked="0"/>
    </xf>
    <xf numFmtId="0" fontId="35" fillId="0" borderId="30" xfId="0" applyFont="1" applyBorder="1" applyAlignment="1" applyProtection="1">
      <alignment vertical="center" wrapText="1"/>
      <protection locked="0"/>
    </xf>
    <xf numFmtId="0" fontId="35" fillId="0" borderId="31" xfId="0" applyFont="1" applyBorder="1" applyAlignment="1" applyProtection="1">
      <alignment vertical="center" wrapText="1"/>
      <protection locked="0"/>
    </xf>
    <xf numFmtId="0" fontId="35" fillId="0" borderId="32" xfId="0" applyFont="1" applyBorder="1" applyAlignment="1" applyProtection="1">
      <alignment horizontal="center" vertical="center" wrapText="1"/>
      <protection locked="0"/>
    </xf>
    <xf numFmtId="0" fontId="35" fillId="0" borderId="33" xfId="0" applyFont="1" applyBorder="1" applyAlignment="1" applyProtection="1">
      <alignment horizontal="center" vertical="center" wrapText="1"/>
      <protection locked="0"/>
    </xf>
    <xf numFmtId="0" fontId="35" fillId="0" borderId="32" xfId="0" applyFont="1" applyBorder="1" applyAlignment="1" applyProtection="1">
      <alignment vertical="center" wrapText="1"/>
      <protection locked="0"/>
    </xf>
    <xf numFmtId="0" fontId="35" fillId="0" borderId="33" xfId="0" applyFont="1" applyBorder="1" applyAlignment="1" applyProtection="1">
      <alignment vertical="center" wrapText="1"/>
      <protection locked="0"/>
    </xf>
    <xf numFmtId="0" fontId="37" fillId="0" borderId="1" xfId="0" applyFont="1" applyBorder="1" applyAlignment="1" applyProtection="1">
      <alignment horizontal="left" vertical="center" wrapText="1"/>
      <protection locked="0"/>
    </xf>
    <xf numFmtId="0" fontId="38" fillId="0" borderId="1" xfId="0" applyFont="1" applyBorder="1" applyAlignment="1" applyProtection="1">
      <alignment horizontal="left" vertical="center" wrapText="1"/>
      <protection locked="0"/>
    </xf>
    <xf numFmtId="0" fontId="38" fillId="0" borderId="32" xfId="0" applyFont="1" applyBorder="1" applyAlignment="1" applyProtection="1">
      <alignment vertical="center" wrapText="1"/>
      <protection locked="0"/>
    </xf>
    <xf numFmtId="0" fontId="38" fillId="0" borderId="1" xfId="0" applyFont="1" applyBorder="1" applyAlignment="1" applyProtection="1">
      <alignment vertical="center" wrapText="1"/>
      <protection locked="0"/>
    </xf>
    <xf numFmtId="0" fontId="38" fillId="0" borderId="1" xfId="0" applyFont="1" applyBorder="1" applyAlignment="1" applyProtection="1">
      <alignment vertical="center"/>
      <protection locked="0"/>
    </xf>
    <xf numFmtId="0" fontId="38" fillId="0" borderId="1" xfId="0" applyFont="1" applyBorder="1" applyAlignment="1" applyProtection="1">
      <alignment horizontal="left" vertical="center"/>
      <protection locked="0"/>
    </xf>
    <xf numFmtId="49" fontId="38" fillId="0" borderId="1" xfId="0" applyNumberFormat="1" applyFont="1" applyBorder="1" applyAlignment="1" applyProtection="1">
      <alignment vertical="center" wrapText="1"/>
      <protection locked="0"/>
    </xf>
    <xf numFmtId="0" fontId="35" fillId="0" borderId="35" xfId="0" applyFont="1" applyBorder="1" applyAlignment="1" applyProtection="1">
      <alignment vertical="center" wrapText="1"/>
      <protection locked="0"/>
    </xf>
    <xf numFmtId="0" fontId="39" fillId="0" borderId="34" xfId="0" applyFont="1" applyBorder="1" applyAlignment="1" applyProtection="1">
      <alignment vertical="center" wrapText="1"/>
      <protection locked="0"/>
    </xf>
    <xf numFmtId="0" fontId="35" fillId="0" borderId="36" xfId="0" applyFont="1" applyBorder="1" applyAlignment="1" applyProtection="1">
      <alignment vertical="center" wrapText="1"/>
      <protection locked="0"/>
    </xf>
    <xf numFmtId="0" fontId="35" fillId="0" borderId="1" xfId="0" applyFont="1" applyBorder="1" applyAlignment="1" applyProtection="1">
      <alignment vertical="top"/>
      <protection locked="0"/>
    </xf>
    <xf numFmtId="0" fontId="35" fillId="0" borderId="0" xfId="0" applyFont="1" applyAlignment="1" applyProtection="1">
      <alignment vertical="top"/>
      <protection locked="0"/>
    </xf>
    <xf numFmtId="0" fontId="35" fillId="0" borderId="29" xfId="0" applyFont="1" applyBorder="1" applyAlignment="1" applyProtection="1">
      <alignment horizontal="left" vertical="center"/>
      <protection locked="0"/>
    </xf>
    <xf numFmtId="0" fontId="35" fillId="0" borderId="30" xfId="0" applyFont="1" applyBorder="1" applyAlignment="1" applyProtection="1">
      <alignment horizontal="left" vertical="center"/>
      <protection locked="0"/>
    </xf>
    <xf numFmtId="0" fontId="35" fillId="0" borderId="31" xfId="0" applyFont="1" applyBorder="1" applyAlignment="1" applyProtection="1">
      <alignment horizontal="left" vertical="center"/>
      <protection locked="0"/>
    </xf>
    <xf numFmtId="0" fontId="35" fillId="0" borderId="32" xfId="0" applyFont="1" applyBorder="1" applyAlignment="1" applyProtection="1">
      <alignment horizontal="left" vertical="center"/>
      <protection locked="0"/>
    </xf>
    <xf numFmtId="0" fontId="35" fillId="0" borderId="33" xfId="0" applyFont="1" applyBorder="1" applyAlignment="1" applyProtection="1">
      <alignment horizontal="left" vertical="center"/>
      <protection locked="0"/>
    </xf>
    <xf numFmtId="0" fontId="37" fillId="0" borderId="1" xfId="0" applyFont="1" applyBorder="1" applyAlignment="1" applyProtection="1">
      <alignment horizontal="left" vertical="center"/>
      <protection locked="0"/>
    </xf>
    <xf numFmtId="0" fontId="40" fillId="0" borderId="0" xfId="0" applyFont="1" applyAlignment="1" applyProtection="1">
      <alignment horizontal="left" vertical="center"/>
      <protection locked="0"/>
    </xf>
    <xf numFmtId="0" fontId="37" fillId="0" borderId="34" xfId="0" applyFont="1" applyBorder="1" applyAlignment="1" applyProtection="1">
      <alignment horizontal="left" vertical="center"/>
      <protection locked="0"/>
    </xf>
    <xf numFmtId="0" fontId="37" fillId="0" borderId="34" xfId="0" applyFont="1" applyBorder="1" applyAlignment="1" applyProtection="1">
      <alignment horizontal="center" vertical="center"/>
      <protection locked="0"/>
    </xf>
    <xf numFmtId="0" fontId="40" fillId="0" borderId="34" xfId="0" applyFont="1" applyBorder="1" applyAlignment="1" applyProtection="1">
      <alignment horizontal="left" vertical="center"/>
      <protection locked="0"/>
    </xf>
    <xf numFmtId="0" fontId="41" fillId="0" borderId="1" xfId="0" applyFont="1" applyBorder="1" applyAlignment="1" applyProtection="1">
      <alignment horizontal="left" vertical="center"/>
      <protection locked="0"/>
    </xf>
    <xf numFmtId="0" fontId="38" fillId="0" borderId="0" xfId="0" applyFont="1" applyAlignment="1" applyProtection="1">
      <alignment horizontal="left" vertical="center"/>
      <protection locked="0"/>
    </xf>
    <xf numFmtId="0" fontId="38" fillId="0" borderId="1" xfId="0" applyFont="1" applyBorder="1" applyAlignment="1" applyProtection="1">
      <alignment horizontal="center" vertical="center"/>
      <protection locked="0"/>
    </xf>
    <xf numFmtId="0" fontId="38" fillId="0" borderId="32" xfId="0" applyFont="1" applyBorder="1" applyAlignment="1" applyProtection="1">
      <alignment horizontal="left" vertical="center"/>
      <protection locked="0"/>
    </xf>
    <xf numFmtId="0" fontId="38" fillId="0" borderId="1" xfId="0" applyFont="1" applyFill="1" applyBorder="1" applyAlignment="1" applyProtection="1">
      <alignment horizontal="left" vertical="center"/>
      <protection locked="0"/>
    </xf>
    <xf numFmtId="0" fontId="38" fillId="0" borderId="1" xfId="0" applyFont="1" applyFill="1" applyBorder="1" applyAlignment="1" applyProtection="1">
      <alignment horizontal="center" vertical="center"/>
      <protection locked="0"/>
    </xf>
    <xf numFmtId="0" fontId="35" fillId="0" borderId="35" xfId="0" applyFont="1" applyBorder="1" applyAlignment="1" applyProtection="1">
      <alignment horizontal="left" vertical="center"/>
      <protection locked="0"/>
    </xf>
    <xf numFmtId="0" fontId="39" fillId="0" borderId="34" xfId="0" applyFont="1" applyBorder="1" applyAlignment="1" applyProtection="1">
      <alignment horizontal="left" vertical="center"/>
      <protection locked="0"/>
    </xf>
    <xf numFmtId="0" fontId="35" fillId="0" borderId="36" xfId="0" applyFont="1" applyBorder="1" applyAlignment="1" applyProtection="1">
      <alignment horizontal="left" vertical="center"/>
      <protection locked="0"/>
    </xf>
    <xf numFmtId="0" fontId="35" fillId="0" borderId="1" xfId="0" applyFont="1" applyBorder="1" applyAlignment="1" applyProtection="1">
      <alignment horizontal="left" vertical="center"/>
      <protection locked="0"/>
    </xf>
    <xf numFmtId="0" fontId="39" fillId="0" borderId="1" xfId="0" applyFont="1" applyBorder="1" applyAlignment="1" applyProtection="1">
      <alignment horizontal="left" vertical="center"/>
      <protection locked="0"/>
    </xf>
    <xf numFmtId="0" fontId="40" fillId="0" borderId="1" xfId="0" applyFont="1" applyBorder="1" applyAlignment="1" applyProtection="1">
      <alignment horizontal="left" vertical="center"/>
      <protection locked="0"/>
    </xf>
    <xf numFmtId="0" fontId="38" fillId="0" borderId="34" xfId="0" applyFont="1" applyBorder="1" applyAlignment="1" applyProtection="1">
      <alignment horizontal="left" vertical="center"/>
      <protection locked="0"/>
    </xf>
    <xf numFmtId="0" fontId="35" fillId="0" borderId="1" xfId="0" applyFont="1" applyBorder="1" applyAlignment="1" applyProtection="1">
      <alignment horizontal="left" vertical="center" wrapText="1"/>
      <protection locked="0"/>
    </xf>
    <xf numFmtId="0" fontId="38" fillId="0" borderId="1" xfId="0" applyFont="1" applyBorder="1" applyAlignment="1" applyProtection="1">
      <alignment horizontal="center" vertical="center" wrapText="1"/>
      <protection locked="0"/>
    </xf>
    <xf numFmtId="0" fontId="35" fillId="0" borderId="29" xfId="0" applyFont="1" applyBorder="1" applyAlignment="1" applyProtection="1">
      <alignment horizontal="left" vertical="center" wrapText="1"/>
      <protection locked="0"/>
    </xf>
    <xf numFmtId="0" fontId="35" fillId="0" borderId="30" xfId="0" applyFont="1" applyBorder="1" applyAlignment="1" applyProtection="1">
      <alignment horizontal="left" vertical="center" wrapText="1"/>
      <protection locked="0"/>
    </xf>
    <xf numFmtId="0" fontId="35" fillId="0" borderId="31" xfId="0" applyFont="1" applyBorder="1" applyAlignment="1" applyProtection="1">
      <alignment horizontal="left" vertical="center" wrapText="1"/>
      <protection locked="0"/>
    </xf>
    <xf numFmtId="0" fontId="35" fillId="0" borderId="32" xfId="0" applyFont="1" applyBorder="1" applyAlignment="1" applyProtection="1">
      <alignment horizontal="left" vertical="center" wrapText="1"/>
      <protection locked="0"/>
    </xf>
    <xf numFmtId="0" fontId="35" fillId="0" borderId="33" xfId="0" applyFont="1" applyBorder="1" applyAlignment="1" applyProtection="1">
      <alignment horizontal="left" vertical="center" wrapText="1"/>
      <protection locked="0"/>
    </xf>
    <xf numFmtId="0" fontId="40" fillId="0" borderId="32" xfId="0" applyFont="1" applyBorder="1" applyAlignment="1" applyProtection="1">
      <alignment horizontal="left" vertical="center" wrapText="1"/>
      <protection locked="0"/>
    </xf>
    <xf numFmtId="0" fontId="40" fillId="0" borderId="33" xfId="0" applyFont="1" applyBorder="1" applyAlignment="1" applyProtection="1">
      <alignment horizontal="left" vertical="center" wrapText="1"/>
      <protection locked="0"/>
    </xf>
    <xf numFmtId="0" fontId="38" fillId="0" borderId="32" xfId="0" applyFont="1" applyBorder="1" applyAlignment="1" applyProtection="1">
      <alignment horizontal="left" vertical="center" wrapText="1"/>
      <protection locked="0"/>
    </xf>
    <xf numFmtId="0" fontId="38" fillId="0" borderId="33" xfId="0" applyFont="1" applyBorder="1" applyAlignment="1" applyProtection="1">
      <alignment horizontal="left" vertical="center" wrapText="1"/>
      <protection locked="0"/>
    </xf>
    <xf numFmtId="0" fontId="38" fillId="0" borderId="33" xfId="0" applyFont="1" applyBorder="1" applyAlignment="1" applyProtection="1">
      <alignment horizontal="left" vertical="center"/>
      <protection locked="0"/>
    </xf>
    <xf numFmtId="0" fontId="38" fillId="0" borderId="35" xfId="0" applyFont="1" applyBorder="1" applyAlignment="1" applyProtection="1">
      <alignment horizontal="left" vertical="center" wrapText="1"/>
      <protection locked="0"/>
    </xf>
    <xf numFmtId="0" fontId="38" fillId="0" borderId="34" xfId="0" applyFont="1" applyBorder="1" applyAlignment="1" applyProtection="1">
      <alignment horizontal="left" vertical="center" wrapText="1"/>
      <protection locked="0"/>
    </xf>
    <xf numFmtId="0" fontId="38" fillId="0" borderId="36" xfId="0" applyFont="1" applyBorder="1" applyAlignment="1" applyProtection="1">
      <alignment horizontal="left" vertical="center" wrapText="1"/>
      <protection locked="0"/>
    </xf>
    <xf numFmtId="0" fontId="38" fillId="0" borderId="1" xfId="0" applyFont="1" applyBorder="1" applyAlignment="1" applyProtection="1">
      <alignment horizontal="left" vertical="top"/>
      <protection locked="0"/>
    </xf>
    <xf numFmtId="0" fontId="38" fillId="0" borderId="1" xfId="0" applyFont="1" applyBorder="1" applyAlignment="1" applyProtection="1">
      <alignment horizontal="center" vertical="top"/>
      <protection locked="0"/>
    </xf>
    <xf numFmtId="0" fontId="38" fillId="0" borderId="35" xfId="0" applyFont="1" applyBorder="1" applyAlignment="1" applyProtection="1">
      <alignment horizontal="left" vertical="center"/>
      <protection locked="0"/>
    </xf>
    <xf numFmtId="0" fontId="38" fillId="0" borderId="36" xfId="0" applyFont="1" applyBorder="1" applyAlignment="1" applyProtection="1">
      <alignment horizontal="left" vertical="center"/>
      <protection locked="0"/>
    </xf>
    <xf numFmtId="0" fontId="40" fillId="0" borderId="0" xfId="0" applyFont="1" applyAlignment="1" applyProtection="1">
      <alignment vertical="center"/>
      <protection locked="0"/>
    </xf>
    <xf numFmtId="0" fontId="37" fillId="0" borderId="1" xfId="0" applyFont="1" applyBorder="1" applyAlignment="1" applyProtection="1">
      <alignment vertical="center"/>
      <protection locked="0"/>
    </xf>
    <xf numFmtId="0" fontId="40" fillId="0" borderId="34" xfId="0" applyFont="1" applyBorder="1" applyAlignment="1" applyProtection="1">
      <alignment vertical="center"/>
      <protection locked="0"/>
    </xf>
    <xf numFmtId="0" fontId="37" fillId="0" borderId="34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top"/>
      <protection locked="0"/>
    </xf>
    <xf numFmtId="49" fontId="38" fillId="0" borderId="1" xfId="0" applyNumberFormat="1" applyFont="1" applyBorder="1" applyAlignment="1" applyProtection="1">
      <alignment horizontal="left" vertical="center"/>
      <protection locked="0"/>
    </xf>
    <xf numFmtId="0" fontId="0" fillId="0" borderId="34" xfId="0" applyBorder="1" applyAlignment="1" applyProtection="1">
      <alignment vertical="top"/>
      <protection locked="0"/>
    </xf>
    <xf numFmtId="0" fontId="37" fillId="0" borderId="34" xfId="0" applyFont="1" applyBorder="1" applyAlignment="1" applyProtection="1">
      <alignment horizontal="left"/>
      <protection locked="0"/>
    </xf>
    <xf numFmtId="0" fontId="40" fillId="0" borderId="34" xfId="0" applyFont="1" applyBorder="1" applyAlignment="1" applyProtection="1">
      <protection locked="0"/>
    </xf>
    <xf numFmtId="0" fontId="35" fillId="0" borderId="32" xfId="0" applyFont="1" applyBorder="1" applyAlignment="1" applyProtection="1">
      <alignment vertical="top"/>
      <protection locked="0"/>
    </xf>
    <xf numFmtId="0" fontId="35" fillId="0" borderId="33" xfId="0" applyFont="1" applyBorder="1" applyAlignment="1" applyProtection="1">
      <alignment vertical="top"/>
      <protection locked="0"/>
    </xf>
    <xf numFmtId="0" fontId="35" fillId="0" borderId="1" xfId="0" applyFont="1" applyBorder="1" applyAlignment="1" applyProtection="1">
      <alignment horizontal="center" vertical="center"/>
      <protection locked="0"/>
    </xf>
    <xf numFmtId="0" fontId="35" fillId="0" borderId="1" xfId="0" applyFont="1" applyBorder="1" applyAlignment="1" applyProtection="1">
      <alignment horizontal="left" vertical="top"/>
      <protection locked="0"/>
    </xf>
    <xf numFmtId="0" fontId="35" fillId="0" borderId="35" xfId="0" applyFont="1" applyBorder="1" applyAlignment="1" applyProtection="1">
      <alignment vertical="top"/>
      <protection locked="0"/>
    </xf>
    <xf numFmtId="0" fontId="35" fillId="0" borderId="34" xfId="0" applyFont="1" applyBorder="1" applyAlignment="1" applyProtection="1">
      <alignment vertical="top"/>
      <protection locked="0"/>
    </xf>
    <xf numFmtId="0" fontId="35" fillId="0" borderId="36" xfId="0" applyFont="1" applyBorder="1" applyAlignment="1" applyProtection="1">
      <alignment vertical="top"/>
      <protection locked="0"/>
    </xf>
    <xf numFmtId="0" fontId="18" fillId="0" borderId="0" xfId="0" applyFont="1" applyAlignment="1">
      <alignment horizontal="left" vertical="top" wrapText="1"/>
    </xf>
    <xf numFmtId="0" fontId="18" fillId="0" borderId="0" xfId="0" applyFont="1" applyAlignment="1">
      <alignment horizontal="left" vertical="center"/>
    </xf>
    <xf numFmtId="4" fontId="18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3" fillId="4" borderId="10" xfId="0" applyFont="1" applyFill="1" applyBorder="1" applyAlignment="1" applyProtection="1">
      <alignment horizontal="left" vertical="center"/>
    </xf>
    <xf numFmtId="0" fontId="0" fillId="4" borderId="10" xfId="0" applyFont="1" applyFill="1" applyBorder="1" applyAlignment="1" applyProtection="1">
      <alignment vertical="center"/>
    </xf>
    <xf numFmtId="4" fontId="3" fillId="4" borderId="10" xfId="0" applyNumberFormat="1" applyFont="1" applyFill="1" applyBorder="1" applyAlignment="1" applyProtection="1">
      <alignment vertical="center"/>
    </xf>
    <xf numFmtId="0" fontId="0" fillId="4" borderId="11" xfId="0" applyFont="1" applyFill="1" applyBorder="1" applyAlignment="1" applyProtection="1">
      <alignment vertical="center"/>
    </xf>
    <xf numFmtId="0" fontId="0" fillId="0" borderId="0" xfId="0"/>
    <xf numFmtId="0" fontId="2" fillId="0" borderId="0" xfId="0" applyFont="1" applyBorder="1" applyAlignment="1" applyProtection="1">
      <alignment horizontal="left" vertical="center"/>
    </xf>
    <xf numFmtId="0" fontId="0" fillId="0" borderId="0" xfId="0" applyBorder="1" applyProtection="1"/>
    <xf numFmtId="0" fontId="21" fillId="0" borderId="15" xfId="0" applyFont="1" applyBorder="1" applyAlignment="1">
      <alignment horizontal="center" vertical="center"/>
    </xf>
    <xf numFmtId="0" fontId="21" fillId="0" borderId="16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18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4" fontId="26" fillId="0" borderId="0" xfId="0" applyNumberFormat="1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5" borderId="10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left" vertical="center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center" vertical="center"/>
    </xf>
    <xf numFmtId="49" fontId="2" fillId="3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4" fontId="19" fillId="0" borderId="8" xfId="0" applyNumberFormat="1" applyFont="1" applyBorder="1" applyAlignment="1" applyProtection="1">
      <alignment vertical="center"/>
    </xf>
    <xf numFmtId="0" fontId="0" fillId="0" borderId="8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3" fillId="0" borderId="0" xfId="0" applyFont="1" applyBorder="1" applyAlignment="1" applyProtection="1">
      <alignment horizontal="left" vertical="top" wrapText="1"/>
    </xf>
    <xf numFmtId="0" fontId="25" fillId="0" borderId="0" xfId="0" applyFont="1" applyAlignment="1" applyProtection="1">
      <alignment horizontal="left" vertical="center" wrapText="1"/>
    </xf>
    <xf numFmtId="0" fontId="2" fillId="5" borderId="9" xfId="0" applyFont="1" applyFill="1" applyBorder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5" borderId="10" xfId="0" applyFont="1" applyFill="1" applyBorder="1" applyAlignment="1" applyProtection="1">
      <alignment horizontal="right" vertical="center"/>
    </xf>
    <xf numFmtId="0" fontId="17" fillId="0" borderId="0" xfId="0" applyFont="1" applyBorder="1" applyAlignment="1" applyProtection="1">
      <alignment horizontal="left" vertical="center" wrapText="1"/>
    </xf>
    <xf numFmtId="0" fontId="17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horizontal="left" vertical="center"/>
    </xf>
    <xf numFmtId="0" fontId="17" fillId="0" borderId="0" xfId="0" applyFont="1" applyAlignment="1" applyProtection="1">
      <alignment horizontal="left" vertical="center" wrapText="1"/>
    </xf>
    <xf numFmtId="0" fontId="17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9" fillId="2" borderId="0" xfId="1" applyFont="1" applyFill="1" applyAlignment="1">
      <alignment vertical="center"/>
    </xf>
    <xf numFmtId="0" fontId="38" fillId="0" borderId="1" xfId="0" applyFont="1" applyBorder="1" applyAlignment="1" applyProtection="1">
      <alignment horizontal="left" vertical="top"/>
      <protection locked="0"/>
    </xf>
    <xf numFmtId="0" fontId="38" fillId="0" borderId="1" xfId="0" applyFont="1" applyBorder="1" applyAlignment="1" applyProtection="1">
      <alignment horizontal="left" vertical="center"/>
      <protection locked="0"/>
    </xf>
    <xf numFmtId="0" fontId="37" fillId="0" borderId="34" xfId="0" applyFont="1" applyBorder="1" applyAlignment="1" applyProtection="1">
      <alignment horizontal="left"/>
      <protection locked="0"/>
    </xf>
    <xf numFmtId="0" fontId="36" fillId="0" borderId="1" xfId="0" applyFont="1" applyBorder="1" applyAlignment="1" applyProtection="1">
      <alignment horizontal="center" vertical="center" wrapText="1"/>
      <protection locked="0"/>
    </xf>
    <xf numFmtId="0" fontId="36" fillId="0" borderId="1" xfId="0" applyFont="1" applyBorder="1" applyAlignment="1" applyProtection="1">
      <alignment horizontal="center" vertical="center"/>
      <protection locked="0"/>
    </xf>
    <xf numFmtId="0" fontId="38" fillId="0" borderId="1" xfId="0" applyFont="1" applyBorder="1" applyAlignment="1" applyProtection="1">
      <alignment horizontal="left" vertical="center" wrapText="1"/>
      <protection locked="0"/>
    </xf>
    <xf numFmtId="49" fontId="38" fillId="0" borderId="1" xfId="0" applyNumberFormat="1" applyFont="1" applyBorder="1" applyAlignment="1" applyProtection="1">
      <alignment horizontal="left" vertical="center" wrapText="1"/>
      <protection locked="0"/>
    </xf>
    <xf numFmtId="0" fontId="37" fillId="0" borderId="34" xfId="0" applyFont="1" applyBorder="1" applyAlignment="1" applyProtection="1">
      <alignment horizontal="left" wrapText="1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5"/>
  <sheetViews>
    <sheetView showGridLines="0" tabSelected="1" workbookViewId="0">
      <pane ySplit="1" topLeftCell="A2" activePane="bottomLeft" state="frozen"/>
      <selection pane="bottomLeft"/>
    </sheetView>
  </sheetViews>
  <sheetFormatPr defaultRowHeight="14.4"/>
  <cols>
    <col min="1" max="1" width="8.28515625" customWidth="1"/>
    <col min="2" max="2" width="1.7109375" customWidth="1"/>
    <col min="3" max="3" width="4.140625" customWidth="1"/>
    <col min="4" max="33" width="2.7109375" customWidth="1"/>
    <col min="34" max="34" width="3.28515625" customWidth="1"/>
    <col min="35" max="35" width="31.7109375" customWidth="1"/>
    <col min="36" max="37" width="2.42578125" customWidth="1"/>
    <col min="38" max="38" width="8.28515625" customWidth="1"/>
    <col min="39" max="39" width="3.28515625" customWidth="1"/>
    <col min="40" max="40" width="13.28515625" customWidth="1"/>
    <col min="41" max="41" width="7.42578125" customWidth="1"/>
    <col min="42" max="42" width="4.140625" customWidth="1"/>
    <col min="43" max="43" width="15.7109375" customWidth="1"/>
    <col min="44" max="44" width="13.7109375" customWidth="1"/>
    <col min="45" max="47" width="25.85546875" hidden="1" customWidth="1"/>
    <col min="48" max="52" width="21.7109375" hidden="1" customWidth="1"/>
    <col min="53" max="53" width="19.140625" hidden="1" customWidth="1"/>
    <col min="54" max="54" width="25" hidden="1" customWidth="1"/>
    <col min="55" max="56" width="19.140625" hidden="1" customWidth="1"/>
    <col min="57" max="57" width="66.42578125" customWidth="1"/>
    <col min="71" max="91" width="9.28515625" hidden="1"/>
  </cols>
  <sheetData>
    <row r="1" spans="1:74" ht="21.3" customHeight="1">
      <c r="A1" s="14" t="s">
        <v>0</v>
      </c>
      <c r="B1" s="15"/>
      <c r="C1" s="15"/>
      <c r="D1" s="16" t="s">
        <v>1</v>
      </c>
      <c r="E1" s="15"/>
      <c r="F1" s="15"/>
      <c r="G1" s="15"/>
      <c r="H1" s="15"/>
      <c r="I1" s="15"/>
      <c r="J1" s="15"/>
      <c r="K1" s="17" t="s">
        <v>2</v>
      </c>
      <c r="L1" s="17"/>
      <c r="M1" s="17"/>
      <c r="N1" s="17"/>
      <c r="O1" s="17"/>
      <c r="P1" s="17"/>
      <c r="Q1" s="17"/>
      <c r="R1" s="17"/>
      <c r="S1" s="17"/>
      <c r="T1" s="15"/>
      <c r="U1" s="15"/>
      <c r="V1" s="15"/>
      <c r="W1" s="17" t="s">
        <v>3</v>
      </c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8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20" t="s">
        <v>4</v>
      </c>
      <c r="BB1" s="20" t="s">
        <v>5</v>
      </c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  <c r="BT1" s="21" t="s">
        <v>6</v>
      </c>
      <c r="BU1" s="21" t="s">
        <v>6</v>
      </c>
      <c r="BV1" s="21" t="s">
        <v>7</v>
      </c>
    </row>
    <row r="2" spans="1:74" ht="36.9" customHeight="1">
      <c r="AR2" s="326"/>
      <c r="AS2" s="326"/>
      <c r="AT2" s="326"/>
      <c r="AU2" s="326"/>
      <c r="AV2" s="326"/>
      <c r="AW2" s="326"/>
      <c r="AX2" s="326"/>
      <c r="AY2" s="326"/>
      <c r="AZ2" s="326"/>
      <c r="BA2" s="326"/>
      <c r="BB2" s="326"/>
      <c r="BC2" s="326"/>
      <c r="BD2" s="326"/>
      <c r="BE2" s="326"/>
      <c r="BS2" s="22" t="s">
        <v>8</v>
      </c>
      <c r="BT2" s="22" t="s">
        <v>9</v>
      </c>
    </row>
    <row r="3" spans="1:74" ht="6.9" customHeight="1">
      <c r="B3" s="23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  <c r="W3" s="24"/>
      <c r="X3" s="24"/>
      <c r="Y3" s="24"/>
      <c r="Z3" s="24"/>
      <c r="AA3" s="24"/>
      <c r="AB3" s="24"/>
      <c r="AC3" s="24"/>
      <c r="AD3" s="24"/>
      <c r="AE3" s="24"/>
      <c r="AF3" s="24"/>
      <c r="AG3" s="24"/>
      <c r="AH3" s="24"/>
      <c r="AI3" s="24"/>
      <c r="AJ3" s="24"/>
      <c r="AK3" s="24"/>
      <c r="AL3" s="24"/>
      <c r="AM3" s="24"/>
      <c r="AN3" s="24"/>
      <c r="AO3" s="24"/>
      <c r="AP3" s="24"/>
      <c r="AQ3" s="25"/>
      <c r="BS3" s="22" t="s">
        <v>8</v>
      </c>
      <c r="BT3" s="22" t="s">
        <v>10</v>
      </c>
    </row>
    <row r="4" spans="1:74" ht="36.9" customHeight="1">
      <c r="B4" s="26"/>
      <c r="C4" s="27"/>
      <c r="D4" s="28" t="s">
        <v>11</v>
      </c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  <c r="P4" s="27"/>
      <c r="Q4" s="27"/>
      <c r="R4" s="27"/>
      <c r="S4" s="27"/>
      <c r="T4" s="27"/>
      <c r="U4" s="27"/>
      <c r="V4" s="27"/>
      <c r="W4" s="27"/>
      <c r="X4" s="27"/>
      <c r="Y4" s="27"/>
      <c r="Z4" s="27"/>
      <c r="AA4" s="27"/>
      <c r="AB4" s="27"/>
      <c r="AC4" s="27"/>
      <c r="AD4" s="27"/>
      <c r="AE4" s="27"/>
      <c r="AF4" s="27"/>
      <c r="AG4" s="27"/>
      <c r="AH4" s="27"/>
      <c r="AI4" s="27"/>
      <c r="AJ4" s="27"/>
      <c r="AK4" s="27"/>
      <c r="AL4" s="27"/>
      <c r="AM4" s="27"/>
      <c r="AN4" s="27"/>
      <c r="AO4" s="27"/>
      <c r="AP4" s="27"/>
      <c r="AQ4" s="29"/>
      <c r="AS4" s="30" t="s">
        <v>12</v>
      </c>
      <c r="BE4" s="31" t="s">
        <v>13</v>
      </c>
      <c r="BS4" s="22" t="s">
        <v>14</v>
      </c>
    </row>
    <row r="5" spans="1:74" ht="14.4" customHeight="1">
      <c r="B5" s="26"/>
      <c r="C5" s="27"/>
      <c r="D5" s="32" t="s">
        <v>15</v>
      </c>
      <c r="E5" s="27"/>
      <c r="F5" s="27"/>
      <c r="G5" s="27"/>
      <c r="H5" s="27"/>
      <c r="I5" s="27"/>
      <c r="J5" s="27"/>
      <c r="K5" s="327" t="s">
        <v>16</v>
      </c>
      <c r="L5" s="328"/>
      <c r="M5" s="328"/>
      <c r="N5" s="328"/>
      <c r="O5" s="328"/>
      <c r="P5" s="328"/>
      <c r="Q5" s="328"/>
      <c r="R5" s="328"/>
      <c r="S5" s="328"/>
      <c r="T5" s="328"/>
      <c r="U5" s="328"/>
      <c r="V5" s="328"/>
      <c r="W5" s="328"/>
      <c r="X5" s="328"/>
      <c r="Y5" s="328"/>
      <c r="Z5" s="328"/>
      <c r="AA5" s="328"/>
      <c r="AB5" s="328"/>
      <c r="AC5" s="328"/>
      <c r="AD5" s="328"/>
      <c r="AE5" s="328"/>
      <c r="AF5" s="328"/>
      <c r="AG5" s="328"/>
      <c r="AH5" s="328"/>
      <c r="AI5" s="328"/>
      <c r="AJ5" s="328"/>
      <c r="AK5" s="328"/>
      <c r="AL5" s="328"/>
      <c r="AM5" s="328"/>
      <c r="AN5" s="328"/>
      <c r="AO5" s="328"/>
      <c r="AP5" s="27"/>
      <c r="AQ5" s="29"/>
      <c r="BE5" s="318" t="s">
        <v>17</v>
      </c>
      <c r="BS5" s="22" t="s">
        <v>8</v>
      </c>
    </row>
    <row r="6" spans="1:74" ht="36.9" customHeight="1">
      <c r="B6" s="26"/>
      <c r="C6" s="27"/>
      <c r="D6" s="34" t="s">
        <v>18</v>
      </c>
      <c r="E6" s="27"/>
      <c r="F6" s="27"/>
      <c r="G6" s="27"/>
      <c r="H6" s="27"/>
      <c r="I6" s="27"/>
      <c r="J6" s="27"/>
      <c r="K6" s="349" t="s">
        <v>19</v>
      </c>
      <c r="L6" s="328"/>
      <c r="M6" s="328"/>
      <c r="N6" s="328"/>
      <c r="O6" s="328"/>
      <c r="P6" s="328"/>
      <c r="Q6" s="328"/>
      <c r="R6" s="328"/>
      <c r="S6" s="328"/>
      <c r="T6" s="328"/>
      <c r="U6" s="328"/>
      <c r="V6" s="328"/>
      <c r="W6" s="328"/>
      <c r="X6" s="328"/>
      <c r="Y6" s="328"/>
      <c r="Z6" s="328"/>
      <c r="AA6" s="328"/>
      <c r="AB6" s="328"/>
      <c r="AC6" s="328"/>
      <c r="AD6" s="328"/>
      <c r="AE6" s="328"/>
      <c r="AF6" s="328"/>
      <c r="AG6" s="328"/>
      <c r="AH6" s="328"/>
      <c r="AI6" s="328"/>
      <c r="AJ6" s="328"/>
      <c r="AK6" s="328"/>
      <c r="AL6" s="328"/>
      <c r="AM6" s="328"/>
      <c r="AN6" s="328"/>
      <c r="AO6" s="328"/>
      <c r="AP6" s="27"/>
      <c r="AQ6" s="29"/>
      <c r="BE6" s="319"/>
      <c r="BS6" s="22" t="s">
        <v>8</v>
      </c>
    </row>
    <row r="7" spans="1:74" ht="14.4" customHeight="1">
      <c r="B7" s="26"/>
      <c r="C7" s="27"/>
      <c r="D7" s="35" t="s">
        <v>20</v>
      </c>
      <c r="E7" s="27"/>
      <c r="F7" s="27"/>
      <c r="G7" s="27"/>
      <c r="H7" s="27"/>
      <c r="I7" s="27"/>
      <c r="J7" s="27"/>
      <c r="K7" s="33" t="s">
        <v>21</v>
      </c>
      <c r="L7" s="27"/>
      <c r="M7" s="27"/>
      <c r="N7" s="27"/>
      <c r="O7" s="27"/>
      <c r="P7" s="27"/>
      <c r="Q7" s="27"/>
      <c r="R7" s="27"/>
      <c r="S7" s="27"/>
      <c r="T7" s="27"/>
      <c r="U7" s="27"/>
      <c r="V7" s="27"/>
      <c r="W7" s="27"/>
      <c r="X7" s="27"/>
      <c r="Y7" s="27"/>
      <c r="Z7" s="27"/>
      <c r="AA7" s="27"/>
      <c r="AB7" s="27"/>
      <c r="AC7" s="27"/>
      <c r="AD7" s="27"/>
      <c r="AE7" s="27"/>
      <c r="AF7" s="27"/>
      <c r="AG7" s="27"/>
      <c r="AH7" s="27"/>
      <c r="AI7" s="27"/>
      <c r="AJ7" s="27"/>
      <c r="AK7" s="35" t="s">
        <v>22</v>
      </c>
      <c r="AL7" s="27"/>
      <c r="AM7" s="27"/>
      <c r="AN7" s="33" t="s">
        <v>21</v>
      </c>
      <c r="AO7" s="27"/>
      <c r="AP7" s="27"/>
      <c r="AQ7" s="29"/>
      <c r="BE7" s="319"/>
      <c r="BS7" s="22" t="s">
        <v>8</v>
      </c>
    </row>
    <row r="8" spans="1:74" ht="14.4" customHeight="1">
      <c r="B8" s="26"/>
      <c r="C8" s="27"/>
      <c r="D8" s="35" t="s">
        <v>23</v>
      </c>
      <c r="E8" s="27"/>
      <c r="F8" s="27"/>
      <c r="G8" s="27"/>
      <c r="H8" s="27"/>
      <c r="I8" s="27"/>
      <c r="J8" s="27"/>
      <c r="K8" s="33" t="s">
        <v>24</v>
      </c>
      <c r="L8" s="27"/>
      <c r="M8" s="27"/>
      <c r="N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27"/>
      <c r="AD8" s="27"/>
      <c r="AE8" s="27"/>
      <c r="AF8" s="27"/>
      <c r="AG8" s="27"/>
      <c r="AH8" s="27"/>
      <c r="AI8" s="27"/>
      <c r="AJ8" s="27"/>
      <c r="AK8" s="35" t="s">
        <v>25</v>
      </c>
      <c r="AL8" s="27"/>
      <c r="AM8" s="27"/>
      <c r="AN8" s="36" t="s">
        <v>26</v>
      </c>
      <c r="AO8" s="27"/>
      <c r="AP8" s="27"/>
      <c r="AQ8" s="29"/>
      <c r="BE8" s="319"/>
      <c r="BS8" s="22" t="s">
        <v>8</v>
      </c>
    </row>
    <row r="9" spans="1:74" ht="14.4" customHeight="1">
      <c r="B9" s="26"/>
      <c r="C9" s="27"/>
      <c r="D9" s="27"/>
      <c r="E9" s="27"/>
      <c r="F9" s="27"/>
      <c r="G9" s="27"/>
      <c r="H9" s="27"/>
      <c r="I9" s="27"/>
      <c r="J9" s="27"/>
      <c r="K9" s="27"/>
      <c r="L9" s="27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27"/>
      <c r="AD9" s="27"/>
      <c r="AE9" s="27"/>
      <c r="AF9" s="27"/>
      <c r="AG9" s="27"/>
      <c r="AH9" s="27"/>
      <c r="AI9" s="27"/>
      <c r="AJ9" s="27"/>
      <c r="AK9" s="27"/>
      <c r="AL9" s="27"/>
      <c r="AM9" s="27"/>
      <c r="AN9" s="27"/>
      <c r="AO9" s="27"/>
      <c r="AP9" s="27"/>
      <c r="AQ9" s="29"/>
      <c r="BE9" s="319"/>
      <c r="BS9" s="22" t="s">
        <v>8</v>
      </c>
    </row>
    <row r="10" spans="1:74" ht="14.4" customHeight="1">
      <c r="B10" s="26"/>
      <c r="C10" s="27"/>
      <c r="D10" s="35" t="s">
        <v>27</v>
      </c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  <c r="Z10" s="27"/>
      <c r="AA10" s="27"/>
      <c r="AB10" s="27"/>
      <c r="AC10" s="27"/>
      <c r="AD10" s="27"/>
      <c r="AE10" s="27"/>
      <c r="AF10" s="27"/>
      <c r="AG10" s="27"/>
      <c r="AH10" s="27"/>
      <c r="AI10" s="27"/>
      <c r="AJ10" s="27"/>
      <c r="AK10" s="35" t="s">
        <v>28</v>
      </c>
      <c r="AL10" s="27"/>
      <c r="AM10" s="27"/>
      <c r="AN10" s="33" t="s">
        <v>21</v>
      </c>
      <c r="AO10" s="27"/>
      <c r="AP10" s="27"/>
      <c r="AQ10" s="29"/>
      <c r="BE10" s="319"/>
      <c r="BS10" s="22" t="s">
        <v>8</v>
      </c>
    </row>
    <row r="11" spans="1:74" ht="18.45" customHeight="1">
      <c r="B11" s="26"/>
      <c r="C11" s="27"/>
      <c r="D11" s="27"/>
      <c r="E11" s="33" t="s">
        <v>29</v>
      </c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27"/>
      <c r="AF11" s="27"/>
      <c r="AG11" s="27"/>
      <c r="AH11" s="27"/>
      <c r="AI11" s="27"/>
      <c r="AJ11" s="27"/>
      <c r="AK11" s="35" t="s">
        <v>30</v>
      </c>
      <c r="AL11" s="27"/>
      <c r="AM11" s="27"/>
      <c r="AN11" s="33" t="s">
        <v>21</v>
      </c>
      <c r="AO11" s="27"/>
      <c r="AP11" s="27"/>
      <c r="AQ11" s="29"/>
      <c r="BE11" s="319"/>
      <c r="BS11" s="22" t="s">
        <v>8</v>
      </c>
    </row>
    <row r="12" spans="1:74" ht="6.9" customHeight="1">
      <c r="B12" s="26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7"/>
      <c r="AK12" s="27"/>
      <c r="AL12" s="27"/>
      <c r="AM12" s="27"/>
      <c r="AN12" s="27"/>
      <c r="AO12" s="27"/>
      <c r="AP12" s="27"/>
      <c r="AQ12" s="29"/>
      <c r="BE12" s="319"/>
      <c r="BS12" s="22" t="s">
        <v>8</v>
      </c>
    </row>
    <row r="13" spans="1:74" ht="14.4" customHeight="1">
      <c r="B13" s="26"/>
      <c r="C13" s="27"/>
      <c r="D13" s="35" t="s">
        <v>31</v>
      </c>
      <c r="E13" s="27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  <c r="AF13" s="27"/>
      <c r="AG13" s="27"/>
      <c r="AH13" s="27"/>
      <c r="AI13" s="27"/>
      <c r="AJ13" s="27"/>
      <c r="AK13" s="35" t="s">
        <v>28</v>
      </c>
      <c r="AL13" s="27"/>
      <c r="AM13" s="27"/>
      <c r="AN13" s="37" t="s">
        <v>32</v>
      </c>
      <c r="AO13" s="27"/>
      <c r="AP13" s="27"/>
      <c r="AQ13" s="29"/>
      <c r="BE13" s="319"/>
      <c r="BS13" s="22" t="s">
        <v>8</v>
      </c>
    </row>
    <row r="14" spans="1:74" ht="13.2">
      <c r="B14" s="26"/>
      <c r="C14" s="27"/>
      <c r="D14" s="27"/>
      <c r="E14" s="343" t="s">
        <v>32</v>
      </c>
      <c r="F14" s="344"/>
      <c r="G14" s="344"/>
      <c r="H14" s="344"/>
      <c r="I14" s="344"/>
      <c r="J14" s="344"/>
      <c r="K14" s="344"/>
      <c r="L14" s="344"/>
      <c r="M14" s="344"/>
      <c r="N14" s="344"/>
      <c r="O14" s="344"/>
      <c r="P14" s="344"/>
      <c r="Q14" s="344"/>
      <c r="R14" s="344"/>
      <c r="S14" s="344"/>
      <c r="T14" s="344"/>
      <c r="U14" s="344"/>
      <c r="V14" s="344"/>
      <c r="W14" s="344"/>
      <c r="X14" s="344"/>
      <c r="Y14" s="344"/>
      <c r="Z14" s="344"/>
      <c r="AA14" s="344"/>
      <c r="AB14" s="344"/>
      <c r="AC14" s="344"/>
      <c r="AD14" s="344"/>
      <c r="AE14" s="344"/>
      <c r="AF14" s="344"/>
      <c r="AG14" s="344"/>
      <c r="AH14" s="344"/>
      <c r="AI14" s="344"/>
      <c r="AJ14" s="344"/>
      <c r="AK14" s="35" t="s">
        <v>30</v>
      </c>
      <c r="AL14" s="27"/>
      <c r="AM14" s="27"/>
      <c r="AN14" s="37" t="s">
        <v>32</v>
      </c>
      <c r="AO14" s="27"/>
      <c r="AP14" s="27"/>
      <c r="AQ14" s="29"/>
      <c r="BE14" s="319"/>
      <c r="BS14" s="22" t="s">
        <v>8</v>
      </c>
    </row>
    <row r="15" spans="1:74" ht="6.9" customHeight="1">
      <c r="B15" s="26"/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7"/>
      <c r="AM15" s="27"/>
      <c r="AN15" s="27"/>
      <c r="AO15" s="27"/>
      <c r="AP15" s="27"/>
      <c r="AQ15" s="29"/>
      <c r="BE15" s="319"/>
      <c r="BS15" s="22" t="s">
        <v>6</v>
      </c>
    </row>
    <row r="16" spans="1:74" ht="14.4" customHeight="1">
      <c r="B16" s="26"/>
      <c r="C16" s="27"/>
      <c r="D16" s="35" t="s">
        <v>33</v>
      </c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  <c r="AF16" s="27"/>
      <c r="AG16" s="27"/>
      <c r="AH16" s="27"/>
      <c r="AI16" s="27"/>
      <c r="AJ16" s="27"/>
      <c r="AK16" s="35" t="s">
        <v>28</v>
      </c>
      <c r="AL16" s="27"/>
      <c r="AM16" s="27"/>
      <c r="AN16" s="33" t="s">
        <v>34</v>
      </c>
      <c r="AO16" s="27"/>
      <c r="AP16" s="27"/>
      <c r="AQ16" s="29"/>
      <c r="BE16" s="319"/>
      <c r="BS16" s="22" t="s">
        <v>6</v>
      </c>
    </row>
    <row r="17" spans="2:71" ht="18.45" customHeight="1">
      <c r="B17" s="26"/>
      <c r="C17" s="27"/>
      <c r="D17" s="27"/>
      <c r="E17" s="33" t="s">
        <v>35</v>
      </c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27"/>
      <c r="AF17" s="27"/>
      <c r="AG17" s="27"/>
      <c r="AH17" s="27"/>
      <c r="AI17" s="27"/>
      <c r="AJ17" s="27"/>
      <c r="AK17" s="35" t="s">
        <v>30</v>
      </c>
      <c r="AL17" s="27"/>
      <c r="AM17" s="27"/>
      <c r="AN17" s="33" t="s">
        <v>21</v>
      </c>
      <c r="AO17" s="27"/>
      <c r="AP17" s="27"/>
      <c r="AQ17" s="29"/>
      <c r="BE17" s="319"/>
      <c r="BS17" s="22" t="s">
        <v>36</v>
      </c>
    </row>
    <row r="18" spans="2:71" ht="6.9" customHeight="1">
      <c r="B18" s="26"/>
      <c r="C18" s="27"/>
      <c r="D18" s="27"/>
      <c r="E18" s="27"/>
      <c r="F18" s="27"/>
      <c r="G18" s="27"/>
      <c r="H18" s="27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27"/>
      <c r="AF18" s="27"/>
      <c r="AG18" s="27"/>
      <c r="AH18" s="27"/>
      <c r="AI18" s="27"/>
      <c r="AJ18" s="27"/>
      <c r="AK18" s="27"/>
      <c r="AL18" s="27"/>
      <c r="AM18" s="27"/>
      <c r="AN18" s="27"/>
      <c r="AO18" s="27"/>
      <c r="AP18" s="27"/>
      <c r="AQ18" s="29"/>
      <c r="BE18" s="319"/>
      <c r="BS18" s="22" t="s">
        <v>8</v>
      </c>
    </row>
    <row r="19" spans="2:71" ht="14.4" customHeight="1">
      <c r="B19" s="26"/>
      <c r="C19" s="27"/>
      <c r="D19" s="35" t="s">
        <v>37</v>
      </c>
      <c r="E19" s="27"/>
      <c r="F19" s="27"/>
      <c r="G19" s="27"/>
      <c r="H19" s="27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27"/>
      <c r="AF19" s="27"/>
      <c r="AG19" s="27"/>
      <c r="AH19" s="27"/>
      <c r="AI19" s="27"/>
      <c r="AJ19" s="27"/>
      <c r="AK19" s="27"/>
      <c r="AL19" s="27"/>
      <c r="AM19" s="27"/>
      <c r="AN19" s="27"/>
      <c r="AO19" s="27"/>
      <c r="AP19" s="27"/>
      <c r="AQ19" s="29"/>
      <c r="BE19" s="319"/>
      <c r="BS19" s="22" t="s">
        <v>8</v>
      </c>
    </row>
    <row r="20" spans="2:71" ht="28.5" customHeight="1">
      <c r="B20" s="26"/>
      <c r="C20" s="27"/>
      <c r="D20" s="27"/>
      <c r="E20" s="345" t="s">
        <v>38</v>
      </c>
      <c r="F20" s="345"/>
      <c r="G20" s="345"/>
      <c r="H20" s="345"/>
      <c r="I20" s="345"/>
      <c r="J20" s="345"/>
      <c r="K20" s="345"/>
      <c r="L20" s="345"/>
      <c r="M20" s="345"/>
      <c r="N20" s="345"/>
      <c r="O20" s="345"/>
      <c r="P20" s="345"/>
      <c r="Q20" s="345"/>
      <c r="R20" s="345"/>
      <c r="S20" s="345"/>
      <c r="T20" s="345"/>
      <c r="U20" s="345"/>
      <c r="V20" s="345"/>
      <c r="W20" s="345"/>
      <c r="X20" s="345"/>
      <c r="Y20" s="345"/>
      <c r="Z20" s="345"/>
      <c r="AA20" s="345"/>
      <c r="AB20" s="345"/>
      <c r="AC20" s="345"/>
      <c r="AD20" s="345"/>
      <c r="AE20" s="345"/>
      <c r="AF20" s="345"/>
      <c r="AG20" s="345"/>
      <c r="AH20" s="345"/>
      <c r="AI20" s="345"/>
      <c r="AJ20" s="345"/>
      <c r="AK20" s="345"/>
      <c r="AL20" s="345"/>
      <c r="AM20" s="345"/>
      <c r="AN20" s="345"/>
      <c r="AO20" s="27"/>
      <c r="AP20" s="27"/>
      <c r="AQ20" s="29"/>
      <c r="BE20" s="319"/>
      <c r="BS20" s="22" t="s">
        <v>6</v>
      </c>
    </row>
    <row r="21" spans="2:71" ht="6.9" customHeight="1">
      <c r="B21" s="26"/>
      <c r="C21" s="27"/>
      <c r="D21" s="27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27"/>
      <c r="P21" s="27"/>
      <c r="Q21" s="27"/>
      <c r="R21" s="27"/>
      <c r="S21" s="27"/>
      <c r="T21" s="27"/>
      <c r="U21" s="27"/>
      <c r="V21" s="27"/>
      <c r="W21" s="27"/>
      <c r="X21" s="27"/>
      <c r="Y21" s="27"/>
      <c r="Z21" s="27"/>
      <c r="AA21" s="27"/>
      <c r="AB21" s="27"/>
      <c r="AC21" s="27"/>
      <c r="AD21" s="27"/>
      <c r="AE21" s="27"/>
      <c r="AF21" s="27"/>
      <c r="AG21" s="27"/>
      <c r="AH21" s="27"/>
      <c r="AI21" s="27"/>
      <c r="AJ21" s="27"/>
      <c r="AK21" s="27"/>
      <c r="AL21" s="27"/>
      <c r="AM21" s="27"/>
      <c r="AN21" s="27"/>
      <c r="AO21" s="27"/>
      <c r="AP21" s="27"/>
      <c r="AQ21" s="29"/>
      <c r="BE21" s="319"/>
    </row>
    <row r="22" spans="2:71" ht="6.9" customHeight="1">
      <c r="B22" s="26"/>
      <c r="C22" s="27"/>
      <c r="D22" s="38"/>
      <c r="E22" s="38"/>
      <c r="F22" s="38"/>
      <c r="G22" s="38"/>
      <c r="H22" s="38"/>
      <c r="I22" s="38"/>
      <c r="J22" s="38"/>
      <c r="K22" s="38"/>
      <c r="L22" s="38"/>
      <c r="M22" s="38"/>
      <c r="N22" s="38"/>
      <c r="O22" s="38"/>
      <c r="P22" s="38"/>
      <c r="Q22" s="38"/>
      <c r="R22" s="38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  <c r="AF22" s="38"/>
      <c r="AG22" s="38"/>
      <c r="AH22" s="38"/>
      <c r="AI22" s="38"/>
      <c r="AJ22" s="38"/>
      <c r="AK22" s="38"/>
      <c r="AL22" s="38"/>
      <c r="AM22" s="38"/>
      <c r="AN22" s="38"/>
      <c r="AO22" s="38"/>
      <c r="AP22" s="27"/>
      <c r="AQ22" s="29"/>
      <c r="BE22" s="319"/>
    </row>
    <row r="23" spans="2:71" s="1" customFormat="1" ht="25.95" customHeight="1">
      <c r="B23" s="39"/>
      <c r="C23" s="40"/>
      <c r="D23" s="41" t="s">
        <v>39</v>
      </c>
      <c r="E23" s="42"/>
      <c r="F23" s="42"/>
      <c r="G23" s="42"/>
      <c r="H23" s="42"/>
      <c r="I23" s="42"/>
      <c r="J23" s="42"/>
      <c r="K23" s="42"/>
      <c r="L23" s="42"/>
      <c r="M23" s="42"/>
      <c r="N23" s="42"/>
      <c r="O23" s="42"/>
      <c r="P23" s="42"/>
      <c r="Q23" s="42"/>
      <c r="R23" s="42"/>
      <c r="S23" s="42"/>
      <c r="T23" s="42"/>
      <c r="U23" s="42"/>
      <c r="V23" s="42"/>
      <c r="W23" s="42"/>
      <c r="X23" s="42"/>
      <c r="Y23" s="42"/>
      <c r="Z23" s="42"/>
      <c r="AA23" s="42"/>
      <c r="AB23" s="42"/>
      <c r="AC23" s="42"/>
      <c r="AD23" s="42"/>
      <c r="AE23" s="42"/>
      <c r="AF23" s="42"/>
      <c r="AG23" s="42"/>
      <c r="AH23" s="42"/>
      <c r="AI23" s="42"/>
      <c r="AJ23" s="42"/>
      <c r="AK23" s="346">
        <f>ROUND(AG51,2)</f>
        <v>0</v>
      </c>
      <c r="AL23" s="347"/>
      <c r="AM23" s="347"/>
      <c r="AN23" s="347"/>
      <c r="AO23" s="347"/>
      <c r="AP23" s="40"/>
      <c r="AQ23" s="43"/>
      <c r="BE23" s="319"/>
    </row>
    <row r="24" spans="2:71" s="1" customFormat="1" ht="6.9" customHeight="1">
      <c r="B24" s="39"/>
      <c r="C24" s="40"/>
      <c r="D24" s="40"/>
      <c r="E24" s="40"/>
      <c r="F24" s="40"/>
      <c r="G24" s="40"/>
      <c r="H24" s="40"/>
      <c r="I24" s="40"/>
      <c r="J24" s="40"/>
      <c r="K24" s="40"/>
      <c r="L24" s="40"/>
      <c r="M24" s="40"/>
      <c r="N24" s="40"/>
      <c r="O24" s="40"/>
      <c r="P24" s="40"/>
      <c r="Q24" s="40"/>
      <c r="R24" s="40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  <c r="AF24" s="40"/>
      <c r="AG24" s="40"/>
      <c r="AH24" s="40"/>
      <c r="AI24" s="40"/>
      <c r="AJ24" s="40"/>
      <c r="AK24" s="40"/>
      <c r="AL24" s="40"/>
      <c r="AM24" s="40"/>
      <c r="AN24" s="40"/>
      <c r="AO24" s="40"/>
      <c r="AP24" s="40"/>
      <c r="AQ24" s="43"/>
      <c r="BE24" s="319"/>
    </row>
    <row r="25" spans="2:71" s="1" customFormat="1" ht="12">
      <c r="B25" s="39"/>
      <c r="C25" s="40"/>
      <c r="D25" s="40"/>
      <c r="E25" s="40"/>
      <c r="F25" s="40"/>
      <c r="G25" s="40"/>
      <c r="H25" s="40"/>
      <c r="I25" s="40"/>
      <c r="J25" s="40"/>
      <c r="K25" s="40"/>
      <c r="L25" s="348" t="s">
        <v>40</v>
      </c>
      <c r="M25" s="348"/>
      <c r="N25" s="348"/>
      <c r="O25" s="348"/>
      <c r="P25" s="40"/>
      <c r="Q25" s="40"/>
      <c r="R25" s="40"/>
      <c r="S25" s="40"/>
      <c r="T25" s="40"/>
      <c r="U25" s="40"/>
      <c r="V25" s="40"/>
      <c r="W25" s="348" t="s">
        <v>41</v>
      </c>
      <c r="X25" s="348"/>
      <c r="Y25" s="348"/>
      <c r="Z25" s="348"/>
      <c r="AA25" s="348"/>
      <c r="AB25" s="348"/>
      <c r="AC25" s="348"/>
      <c r="AD25" s="348"/>
      <c r="AE25" s="348"/>
      <c r="AF25" s="40"/>
      <c r="AG25" s="40"/>
      <c r="AH25" s="40"/>
      <c r="AI25" s="40"/>
      <c r="AJ25" s="40"/>
      <c r="AK25" s="348" t="s">
        <v>42</v>
      </c>
      <c r="AL25" s="348"/>
      <c r="AM25" s="348"/>
      <c r="AN25" s="348"/>
      <c r="AO25" s="348"/>
      <c r="AP25" s="40"/>
      <c r="AQ25" s="43"/>
      <c r="BE25" s="319"/>
    </row>
    <row r="26" spans="2:71" s="2" customFormat="1" ht="14.4" customHeight="1">
      <c r="B26" s="45"/>
      <c r="C26" s="46"/>
      <c r="D26" s="47" t="s">
        <v>43</v>
      </c>
      <c r="E26" s="46"/>
      <c r="F26" s="47" t="s">
        <v>44</v>
      </c>
      <c r="G26" s="46"/>
      <c r="H26" s="46"/>
      <c r="I26" s="46"/>
      <c r="J26" s="46"/>
      <c r="K26" s="46"/>
      <c r="L26" s="342">
        <v>0.21</v>
      </c>
      <c r="M26" s="321"/>
      <c r="N26" s="321"/>
      <c r="O26" s="321"/>
      <c r="P26" s="46"/>
      <c r="Q26" s="46"/>
      <c r="R26" s="46"/>
      <c r="S26" s="46"/>
      <c r="T26" s="46"/>
      <c r="U26" s="46"/>
      <c r="V26" s="46"/>
      <c r="W26" s="320">
        <f>ROUND(AZ51,2)</f>
        <v>0</v>
      </c>
      <c r="X26" s="321"/>
      <c r="Y26" s="321"/>
      <c r="Z26" s="321"/>
      <c r="AA26" s="321"/>
      <c r="AB26" s="321"/>
      <c r="AC26" s="321"/>
      <c r="AD26" s="321"/>
      <c r="AE26" s="321"/>
      <c r="AF26" s="46"/>
      <c r="AG26" s="46"/>
      <c r="AH26" s="46"/>
      <c r="AI26" s="46"/>
      <c r="AJ26" s="46"/>
      <c r="AK26" s="320">
        <f>ROUND(AV51,2)</f>
        <v>0</v>
      </c>
      <c r="AL26" s="321"/>
      <c r="AM26" s="321"/>
      <c r="AN26" s="321"/>
      <c r="AO26" s="321"/>
      <c r="AP26" s="46"/>
      <c r="AQ26" s="48"/>
      <c r="BE26" s="319"/>
    </row>
    <row r="27" spans="2:71" s="2" customFormat="1" ht="14.4" customHeight="1">
      <c r="B27" s="45"/>
      <c r="C27" s="46"/>
      <c r="D27" s="46"/>
      <c r="E27" s="46"/>
      <c r="F27" s="47" t="s">
        <v>45</v>
      </c>
      <c r="G27" s="46"/>
      <c r="H27" s="46"/>
      <c r="I27" s="46"/>
      <c r="J27" s="46"/>
      <c r="K27" s="46"/>
      <c r="L27" s="342">
        <v>0.15</v>
      </c>
      <c r="M27" s="321"/>
      <c r="N27" s="321"/>
      <c r="O27" s="321"/>
      <c r="P27" s="46"/>
      <c r="Q27" s="46"/>
      <c r="R27" s="46"/>
      <c r="S27" s="46"/>
      <c r="T27" s="46"/>
      <c r="U27" s="46"/>
      <c r="V27" s="46"/>
      <c r="W27" s="320">
        <f>ROUND(BA51,2)</f>
        <v>0</v>
      </c>
      <c r="X27" s="321"/>
      <c r="Y27" s="321"/>
      <c r="Z27" s="321"/>
      <c r="AA27" s="321"/>
      <c r="AB27" s="321"/>
      <c r="AC27" s="321"/>
      <c r="AD27" s="321"/>
      <c r="AE27" s="321"/>
      <c r="AF27" s="46"/>
      <c r="AG27" s="46"/>
      <c r="AH27" s="46"/>
      <c r="AI27" s="46"/>
      <c r="AJ27" s="46"/>
      <c r="AK27" s="320">
        <f>ROUND(AW51,2)</f>
        <v>0</v>
      </c>
      <c r="AL27" s="321"/>
      <c r="AM27" s="321"/>
      <c r="AN27" s="321"/>
      <c r="AO27" s="321"/>
      <c r="AP27" s="46"/>
      <c r="AQ27" s="48"/>
      <c r="BE27" s="319"/>
    </row>
    <row r="28" spans="2:71" s="2" customFormat="1" ht="14.4" hidden="1" customHeight="1">
      <c r="B28" s="45"/>
      <c r="C28" s="46"/>
      <c r="D28" s="46"/>
      <c r="E28" s="46"/>
      <c r="F28" s="47" t="s">
        <v>46</v>
      </c>
      <c r="G28" s="46"/>
      <c r="H28" s="46"/>
      <c r="I28" s="46"/>
      <c r="J28" s="46"/>
      <c r="K28" s="46"/>
      <c r="L28" s="342">
        <v>0.21</v>
      </c>
      <c r="M28" s="321"/>
      <c r="N28" s="321"/>
      <c r="O28" s="321"/>
      <c r="P28" s="46"/>
      <c r="Q28" s="46"/>
      <c r="R28" s="46"/>
      <c r="S28" s="46"/>
      <c r="T28" s="46"/>
      <c r="U28" s="46"/>
      <c r="V28" s="46"/>
      <c r="W28" s="320">
        <f>ROUND(BB51,2)</f>
        <v>0</v>
      </c>
      <c r="X28" s="321"/>
      <c r="Y28" s="321"/>
      <c r="Z28" s="321"/>
      <c r="AA28" s="321"/>
      <c r="AB28" s="321"/>
      <c r="AC28" s="321"/>
      <c r="AD28" s="321"/>
      <c r="AE28" s="321"/>
      <c r="AF28" s="46"/>
      <c r="AG28" s="46"/>
      <c r="AH28" s="46"/>
      <c r="AI28" s="46"/>
      <c r="AJ28" s="46"/>
      <c r="AK28" s="320">
        <v>0</v>
      </c>
      <c r="AL28" s="321"/>
      <c r="AM28" s="321"/>
      <c r="AN28" s="321"/>
      <c r="AO28" s="321"/>
      <c r="AP28" s="46"/>
      <c r="AQ28" s="48"/>
      <c r="BE28" s="319"/>
    </row>
    <row r="29" spans="2:71" s="2" customFormat="1" ht="14.4" hidden="1" customHeight="1">
      <c r="B29" s="45"/>
      <c r="C29" s="46"/>
      <c r="D29" s="46"/>
      <c r="E29" s="46"/>
      <c r="F29" s="47" t="s">
        <v>47</v>
      </c>
      <c r="G29" s="46"/>
      <c r="H29" s="46"/>
      <c r="I29" s="46"/>
      <c r="J29" s="46"/>
      <c r="K29" s="46"/>
      <c r="L29" s="342">
        <v>0.15</v>
      </c>
      <c r="M29" s="321"/>
      <c r="N29" s="321"/>
      <c r="O29" s="321"/>
      <c r="P29" s="46"/>
      <c r="Q29" s="46"/>
      <c r="R29" s="46"/>
      <c r="S29" s="46"/>
      <c r="T29" s="46"/>
      <c r="U29" s="46"/>
      <c r="V29" s="46"/>
      <c r="W29" s="320">
        <f>ROUND(BC51,2)</f>
        <v>0</v>
      </c>
      <c r="X29" s="321"/>
      <c r="Y29" s="321"/>
      <c r="Z29" s="321"/>
      <c r="AA29" s="321"/>
      <c r="AB29" s="321"/>
      <c r="AC29" s="321"/>
      <c r="AD29" s="321"/>
      <c r="AE29" s="321"/>
      <c r="AF29" s="46"/>
      <c r="AG29" s="46"/>
      <c r="AH29" s="46"/>
      <c r="AI29" s="46"/>
      <c r="AJ29" s="46"/>
      <c r="AK29" s="320">
        <v>0</v>
      </c>
      <c r="AL29" s="321"/>
      <c r="AM29" s="321"/>
      <c r="AN29" s="321"/>
      <c r="AO29" s="321"/>
      <c r="AP29" s="46"/>
      <c r="AQ29" s="48"/>
      <c r="BE29" s="319"/>
    </row>
    <row r="30" spans="2:71" s="2" customFormat="1" ht="14.4" hidden="1" customHeight="1">
      <c r="B30" s="45"/>
      <c r="C30" s="46"/>
      <c r="D30" s="46"/>
      <c r="E30" s="46"/>
      <c r="F30" s="47" t="s">
        <v>48</v>
      </c>
      <c r="G30" s="46"/>
      <c r="H30" s="46"/>
      <c r="I30" s="46"/>
      <c r="J30" s="46"/>
      <c r="K30" s="46"/>
      <c r="L30" s="342">
        <v>0</v>
      </c>
      <c r="M30" s="321"/>
      <c r="N30" s="321"/>
      <c r="O30" s="321"/>
      <c r="P30" s="46"/>
      <c r="Q30" s="46"/>
      <c r="R30" s="46"/>
      <c r="S30" s="46"/>
      <c r="T30" s="46"/>
      <c r="U30" s="46"/>
      <c r="V30" s="46"/>
      <c r="W30" s="320">
        <f>ROUND(BD51,2)</f>
        <v>0</v>
      </c>
      <c r="X30" s="321"/>
      <c r="Y30" s="321"/>
      <c r="Z30" s="321"/>
      <c r="AA30" s="321"/>
      <c r="AB30" s="321"/>
      <c r="AC30" s="321"/>
      <c r="AD30" s="321"/>
      <c r="AE30" s="321"/>
      <c r="AF30" s="46"/>
      <c r="AG30" s="46"/>
      <c r="AH30" s="46"/>
      <c r="AI30" s="46"/>
      <c r="AJ30" s="46"/>
      <c r="AK30" s="320">
        <v>0</v>
      </c>
      <c r="AL30" s="321"/>
      <c r="AM30" s="321"/>
      <c r="AN30" s="321"/>
      <c r="AO30" s="321"/>
      <c r="AP30" s="46"/>
      <c r="AQ30" s="48"/>
      <c r="BE30" s="319"/>
    </row>
    <row r="31" spans="2:71" s="1" customFormat="1" ht="6.9" customHeight="1">
      <c r="B31" s="39"/>
      <c r="C31" s="40"/>
      <c r="D31" s="40"/>
      <c r="E31" s="40"/>
      <c r="F31" s="40"/>
      <c r="G31" s="40"/>
      <c r="H31" s="40"/>
      <c r="I31" s="40"/>
      <c r="J31" s="40"/>
      <c r="K31" s="40"/>
      <c r="L31" s="40"/>
      <c r="M31" s="40"/>
      <c r="N31" s="40"/>
      <c r="O31" s="40"/>
      <c r="P31" s="40"/>
      <c r="Q31" s="40"/>
      <c r="R31" s="40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  <c r="AF31" s="40"/>
      <c r="AG31" s="40"/>
      <c r="AH31" s="40"/>
      <c r="AI31" s="40"/>
      <c r="AJ31" s="40"/>
      <c r="AK31" s="40"/>
      <c r="AL31" s="40"/>
      <c r="AM31" s="40"/>
      <c r="AN31" s="40"/>
      <c r="AO31" s="40"/>
      <c r="AP31" s="40"/>
      <c r="AQ31" s="43"/>
      <c r="BE31" s="319"/>
    </row>
    <row r="32" spans="2:71" s="1" customFormat="1" ht="25.95" customHeight="1">
      <c r="B32" s="39"/>
      <c r="C32" s="49"/>
      <c r="D32" s="50" t="s">
        <v>49</v>
      </c>
      <c r="E32" s="51"/>
      <c r="F32" s="51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51"/>
      <c r="T32" s="52" t="s">
        <v>50</v>
      </c>
      <c r="U32" s="51"/>
      <c r="V32" s="51"/>
      <c r="W32" s="51"/>
      <c r="X32" s="322" t="s">
        <v>51</v>
      </c>
      <c r="Y32" s="323"/>
      <c r="Z32" s="323"/>
      <c r="AA32" s="323"/>
      <c r="AB32" s="323"/>
      <c r="AC32" s="51"/>
      <c r="AD32" s="51"/>
      <c r="AE32" s="51"/>
      <c r="AF32" s="51"/>
      <c r="AG32" s="51"/>
      <c r="AH32" s="51"/>
      <c r="AI32" s="51"/>
      <c r="AJ32" s="51"/>
      <c r="AK32" s="324">
        <f>SUM(AK23:AK30)</f>
        <v>0</v>
      </c>
      <c r="AL32" s="323"/>
      <c r="AM32" s="323"/>
      <c r="AN32" s="323"/>
      <c r="AO32" s="325"/>
      <c r="AP32" s="49"/>
      <c r="AQ32" s="53"/>
      <c r="BE32" s="319"/>
    </row>
    <row r="33" spans="2:56" s="1" customFormat="1" ht="6.9" customHeight="1">
      <c r="B33" s="39"/>
      <c r="C33" s="40"/>
      <c r="D33" s="40"/>
      <c r="E33" s="40"/>
      <c r="F33" s="40"/>
      <c r="G33" s="40"/>
      <c r="H33" s="40"/>
      <c r="I33" s="40"/>
      <c r="J33" s="40"/>
      <c r="K33" s="40"/>
      <c r="L33" s="40"/>
      <c r="M33" s="40"/>
      <c r="N33" s="40"/>
      <c r="O33" s="40"/>
      <c r="P33" s="40"/>
      <c r="Q33" s="40"/>
      <c r="R33" s="40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  <c r="AF33" s="40"/>
      <c r="AG33" s="40"/>
      <c r="AH33" s="40"/>
      <c r="AI33" s="40"/>
      <c r="AJ33" s="40"/>
      <c r="AK33" s="40"/>
      <c r="AL33" s="40"/>
      <c r="AM33" s="40"/>
      <c r="AN33" s="40"/>
      <c r="AO33" s="40"/>
      <c r="AP33" s="40"/>
      <c r="AQ33" s="43"/>
    </row>
    <row r="34" spans="2:56" s="1" customFormat="1" ht="6.9" customHeight="1">
      <c r="B34" s="54"/>
      <c r="C34" s="55"/>
      <c r="D34" s="55"/>
      <c r="E34" s="55"/>
      <c r="F34" s="55"/>
      <c r="G34" s="55"/>
      <c r="H34" s="55"/>
      <c r="I34" s="55"/>
      <c r="J34" s="55"/>
      <c r="K34" s="55"/>
      <c r="L34" s="55"/>
      <c r="M34" s="55"/>
      <c r="N34" s="55"/>
      <c r="O34" s="55"/>
      <c r="P34" s="55"/>
      <c r="Q34" s="55"/>
      <c r="R34" s="55"/>
      <c r="S34" s="55"/>
      <c r="T34" s="55"/>
      <c r="U34" s="55"/>
      <c r="V34" s="55"/>
      <c r="W34" s="55"/>
      <c r="X34" s="55"/>
      <c r="Y34" s="55"/>
      <c r="Z34" s="55"/>
      <c r="AA34" s="55"/>
      <c r="AB34" s="55"/>
      <c r="AC34" s="55"/>
      <c r="AD34" s="55"/>
      <c r="AE34" s="55"/>
      <c r="AF34" s="55"/>
      <c r="AG34" s="55"/>
      <c r="AH34" s="55"/>
      <c r="AI34" s="55"/>
      <c r="AJ34" s="55"/>
      <c r="AK34" s="55"/>
      <c r="AL34" s="55"/>
      <c r="AM34" s="55"/>
      <c r="AN34" s="55"/>
      <c r="AO34" s="55"/>
      <c r="AP34" s="55"/>
      <c r="AQ34" s="56"/>
    </row>
    <row r="38" spans="2:56" s="1" customFormat="1" ht="6.9" customHeight="1">
      <c r="B38" s="57"/>
      <c r="C38" s="58"/>
      <c r="D38" s="58"/>
      <c r="E38" s="58"/>
      <c r="F38" s="58"/>
      <c r="G38" s="58"/>
      <c r="H38" s="58"/>
      <c r="I38" s="58"/>
      <c r="J38" s="58"/>
      <c r="K38" s="58"/>
      <c r="L38" s="58"/>
      <c r="M38" s="58"/>
      <c r="N38" s="58"/>
      <c r="O38" s="58"/>
      <c r="P38" s="58"/>
      <c r="Q38" s="58"/>
      <c r="R38" s="58"/>
      <c r="S38" s="58"/>
      <c r="T38" s="58"/>
      <c r="U38" s="58"/>
      <c r="V38" s="58"/>
      <c r="W38" s="58"/>
      <c r="X38" s="58"/>
      <c r="Y38" s="58"/>
      <c r="Z38" s="58"/>
      <c r="AA38" s="58"/>
      <c r="AB38" s="58"/>
      <c r="AC38" s="58"/>
      <c r="AD38" s="58"/>
      <c r="AE38" s="58"/>
      <c r="AF38" s="58"/>
      <c r="AG38" s="58"/>
      <c r="AH38" s="58"/>
      <c r="AI38" s="58"/>
      <c r="AJ38" s="58"/>
      <c r="AK38" s="58"/>
      <c r="AL38" s="58"/>
      <c r="AM38" s="58"/>
      <c r="AN38" s="58"/>
      <c r="AO38" s="58"/>
      <c r="AP38" s="58"/>
      <c r="AQ38" s="58"/>
      <c r="AR38" s="59"/>
    </row>
    <row r="39" spans="2:56" s="1" customFormat="1" ht="36.9" customHeight="1">
      <c r="B39" s="39"/>
      <c r="C39" s="60" t="s">
        <v>52</v>
      </c>
      <c r="D39" s="61"/>
      <c r="E39" s="61"/>
      <c r="F39" s="61"/>
      <c r="G39" s="61"/>
      <c r="H39" s="61"/>
      <c r="I39" s="61"/>
      <c r="J39" s="61"/>
      <c r="K39" s="61"/>
      <c r="L39" s="61"/>
      <c r="M39" s="61"/>
      <c r="N39" s="61"/>
      <c r="O39" s="61"/>
      <c r="P39" s="61"/>
      <c r="Q39" s="61"/>
      <c r="R39" s="61"/>
      <c r="S39" s="61"/>
      <c r="T39" s="61"/>
      <c r="U39" s="61"/>
      <c r="V39" s="61"/>
      <c r="W39" s="61"/>
      <c r="X39" s="61"/>
      <c r="Y39" s="61"/>
      <c r="Z39" s="61"/>
      <c r="AA39" s="61"/>
      <c r="AB39" s="61"/>
      <c r="AC39" s="61"/>
      <c r="AD39" s="61"/>
      <c r="AE39" s="61"/>
      <c r="AF39" s="61"/>
      <c r="AG39" s="61"/>
      <c r="AH39" s="61"/>
      <c r="AI39" s="61"/>
      <c r="AJ39" s="61"/>
      <c r="AK39" s="61"/>
      <c r="AL39" s="61"/>
      <c r="AM39" s="61"/>
      <c r="AN39" s="61"/>
      <c r="AO39" s="61"/>
      <c r="AP39" s="61"/>
      <c r="AQ39" s="61"/>
      <c r="AR39" s="59"/>
    </row>
    <row r="40" spans="2:56" s="1" customFormat="1" ht="6.9" customHeight="1">
      <c r="B40" s="39"/>
      <c r="C40" s="61"/>
      <c r="D40" s="61"/>
      <c r="E40" s="61"/>
      <c r="F40" s="61"/>
      <c r="G40" s="61"/>
      <c r="H40" s="61"/>
      <c r="I40" s="61"/>
      <c r="J40" s="61"/>
      <c r="K40" s="61"/>
      <c r="L40" s="61"/>
      <c r="M40" s="61"/>
      <c r="N40" s="61"/>
      <c r="O40" s="61"/>
      <c r="P40" s="61"/>
      <c r="Q40" s="61"/>
      <c r="R40" s="61"/>
      <c r="S40" s="61"/>
      <c r="T40" s="61"/>
      <c r="U40" s="61"/>
      <c r="V40" s="61"/>
      <c r="W40" s="61"/>
      <c r="X40" s="61"/>
      <c r="Y40" s="61"/>
      <c r="Z40" s="61"/>
      <c r="AA40" s="61"/>
      <c r="AB40" s="61"/>
      <c r="AC40" s="61"/>
      <c r="AD40" s="61"/>
      <c r="AE40" s="61"/>
      <c r="AF40" s="61"/>
      <c r="AG40" s="61"/>
      <c r="AH40" s="61"/>
      <c r="AI40" s="61"/>
      <c r="AJ40" s="61"/>
      <c r="AK40" s="61"/>
      <c r="AL40" s="61"/>
      <c r="AM40" s="61"/>
      <c r="AN40" s="61"/>
      <c r="AO40" s="61"/>
      <c r="AP40" s="61"/>
      <c r="AQ40" s="61"/>
      <c r="AR40" s="59"/>
    </row>
    <row r="41" spans="2:56" s="3" customFormat="1" ht="14.4" customHeight="1">
      <c r="B41" s="62"/>
      <c r="C41" s="63" t="s">
        <v>15</v>
      </c>
      <c r="D41" s="64"/>
      <c r="E41" s="64"/>
      <c r="F41" s="64"/>
      <c r="G41" s="64"/>
      <c r="H41" s="64"/>
      <c r="I41" s="64"/>
      <c r="J41" s="64"/>
      <c r="K41" s="64"/>
      <c r="L41" s="64" t="str">
        <f>K5</f>
        <v>13</v>
      </c>
      <c r="M41" s="64"/>
      <c r="N41" s="64"/>
      <c r="O41" s="64"/>
      <c r="P41" s="64"/>
      <c r="Q41" s="64"/>
      <c r="R41" s="64"/>
      <c r="S41" s="64"/>
      <c r="T41" s="64"/>
      <c r="U41" s="64"/>
      <c r="V41" s="64"/>
      <c r="W41" s="64"/>
      <c r="X41" s="64"/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  <c r="AN41" s="64"/>
      <c r="AO41" s="64"/>
      <c r="AP41" s="64"/>
      <c r="AQ41" s="64"/>
      <c r="AR41" s="65"/>
    </row>
    <row r="42" spans="2:56" s="4" customFormat="1" ht="36.9" customHeight="1">
      <c r="B42" s="66"/>
      <c r="C42" s="67" t="s">
        <v>18</v>
      </c>
      <c r="D42" s="68"/>
      <c r="E42" s="68"/>
      <c r="F42" s="68"/>
      <c r="G42" s="68"/>
      <c r="H42" s="68"/>
      <c r="I42" s="68"/>
      <c r="J42" s="68"/>
      <c r="K42" s="68"/>
      <c r="L42" s="352" t="str">
        <f>K6</f>
        <v>Dům dětí a mládeže Kopřivnice - Interiéry</v>
      </c>
      <c r="M42" s="353"/>
      <c r="N42" s="353"/>
      <c r="O42" s="353"/>
      <c r="P42" s="353"/>
      <c r="Q42" s="353"/>
      <c r="R42" s="353"/>
      <c r="S42" s="353"/>
      <c r="T42" s="353"/>
      <c r="U42" s="353"/>
      <c r="V42" s="353"/>
      <c r="W42" s="353"/>
      <c r="X42" s="353"/>
      <c r="Y42" s="353"/>
      <c r="Z42" s="353"/>
      <c r="AA42" s="353"/>
      <c r="AB42" s="353"/>
      <c r="AC42" s="353"/>
      <c r="AD42" s="353"/>
      <c r="AE42" s="353"/>
      <c r="AF42" s="353"/>
      <c r="AG42" s="353"/>
      <c r="AH42" s="353"/>
      <c r="AI42" s="353"/>
      <c r="AJ42" s="353"/>
      <c r="AK42" s="353"/>
      <c r="AL42" s="353"/>
      <c r="AM42" s="353"/>
      <c r="AN42" s="353"/>
      <c r="AO42" s="353"/>
      <c r="AP42" s="68"/>
      <c r="AQ42" s="68"/>
      <c r="AR42" s="69"/>
    </row>
    <row r="43" spans="2:56" s="1" customFormat="1" ht="6.9" customHeight="1">
      <c r="B43" s="39"/>
      <c r="C43" s="61"/>
      <c r="D43" s="61"/>
      <c r="E43" s="61"/>
      <c r="F43" s="61"/>
      <c r="G43" s="61"/>
      <c r="H43" s="61"/>
      <c r="I43" s="61"/>
      <c r="J43" s="61"/>
      <c r="K43" s="61"/>
      <c r="L43" s="61"/>
      <c r="M43" s="61"/>
      <c r="N43" s="61"/>
      <c r="O43" s="61"/>
      <c r="P43" s="61"/>
      <c r="Q43" s="61"/>
      <c r="R43" s="61"/>
      <c r="S43" s="61"/>
      <c r="T43" s="61"/>
      <c r="U43" s="61"/>
      <c r="V43" s="61"/>
      <c r="W43" s="61"/>
      <c r="X43" s="61"/>
      <c r="Y43" s="61"/>
      <c r="Z43" s="61"/>
      <c r="AA43" s="61"/>
      <c r="AB43" s="61"/>
      <c r="AC43" s="61"/>
      <c r="AD43" s="61"/>
      <c r="AE43" s="61"/>
      <c r="AF43" s="61"/>
      <c r="AG43" s="61"/>
      <c r="AH43" s="61"/>
      <c r="AI43" s="61"/>
      <c r="AJ43" s="61"/>
      <c r="AK43" s="61"/>
      <c r="AL43" s="61"/>
      <c r="AM43" s="61"/>
      <c r="AN43" s="61"/>
      <c r="AO43" s="61"/>
      <c r="AP43" s="61"/>
      <c r="AQ43" s="61"/>
      <c r="AR43" s="59"/>
    </row>
    <row r="44" spans="2:56" s="1" customFormat="1" ht="13.2">
      <c r="B44" s="39"/>
      <c r="C44" s="63" t="s">
        <v>23</v>
      </c>
      <c r="D44" s="61"/>
      <c r="E44" s="61"/>
      <c r="F44" s="61"/>
      <c r="G44" s="61"/>
      <c r="H44" s="61"/>
      <c r="I44" s="61"/>
      <c r="J44" s="61"/>
      <c r="K44" s="61"/>
      <c r="L44" s="70" t="str">
        <f>IF(K8="","",K8)</f>
        <v>Kopřivnice</v>
      </c>
      <c r="M44" s="61"/>
      <c r="N44" s="61"/>
      <c r="O44" s="61"/>
      <c r="P44" s="61"/>
      <c r="Q44" s="61"/>
      <c r="R44" s="61"/>
      <c r="S44" s="61"/>
      <c r="T44" s="61"/>
      <c r="U44" s="61"/>
      <c r="V44" s="61"/>
      <c r="W44" s="61"/>
      <c r="X44" s="61"/>
      <c r="Y44" s="61"/>
      <c r="Z44" s="61"/>
      <c r="AA44" s="61"/>
      <c r="AB44" s="61"/>
      <c r="AC44" s="61"/>
      <c r="AD44" s="61"/>
      <c r="AE44" s="61"/>
      <c r="AF44" s="61"/>
      <c r="AG44" s="61"/>
      <c r="AH44" s="61"/>
      <c r="AI44" s="63" t="s">
        <v>25</v>
      </c>
      <c r="AJ44" s="61"/>
      <c r="AK44" s="61"/>
      <c r="AL44" s="61"/>
      <c r="AM44" s="354" t="str">
        <f>IF(AN8= "","",AN8)</f>
        <v>9. 12. 2018</v>
      </c>
      <c r="AN44" s="354"/>
      <c r="AO44" s="61"/>
      <c r="AP44" s="61"/>
      <c r="AQ44" s="61"/>
      <c r="AR44" s="59"/>
    </row>
    <row r="45" spans="2:56" s="1" customFormat="1" ht="6.9" customHeight="1">
      <c r="B45" s="39"/>
      <c r="C45" s="61"/>
      <c r="D45" s="61"/>
      <c r="E45" s="61"/>
      <c r="F45" s="61"/>
      <c r="G45" s="61"/>
      <c r="H45" s="61"/>
      <c r="I45" s="61"/>
      <c r="J45" s="61"/>
      <c r="K45" s="61"/>
      <c r="L45" s="61"/>
      <c r="M45" s="61"/>
      <c r="N45" s="61"/>
      <c r="O45" s="61"/>
      <c r="P45" s="61"/>
      <c r="Q45" s="61"/>
      <c r="R45" s="61"/>
      <c r="S45" s="61"/>
      <c r="T45" s="61"/>
      <c r="U45" s="61"/>
      <c r="V45" s="61"/>
      <c r="W45" s="61"/>
      <c r="X45" s="61"/>
      <c r="Y45" s="61"/>
      <c r="Z45" s="61"/>
      <c r="AA45" s="61"/>
      <c r="AB45" s="61"/>
      <c r="AC45" s="61"/>
      <c r="AD45" s="61"/>
      <c r="AE45" s="61"/>
      <c r="AF45" s="61"/>
      <c r="AG45" s="61"/>
      <c r="AH45" s="61"/>
      <c r="AI45" s="61"/>
      <c r="AJ45" s="61"/>
      <c r="AK45" s="61"/>
      <c r="AL45" s="61"/>
      <c r="AM45" s="61"/>
      <c r="AN45" s="61"/>
      <c r="AO45" s="61"/>
      <c r="AP45" s="61"/>
      <c r="AQ45" s="61"/>
      <c r="AR45" s="59"/>
    </row>
    <row r="46" spans="2:56" s="1" customFormat="1" ht="13.2">
      <c r="B46" s="39"/>
      <c r="C46" s="63" t="s">
        <v>27</v>
      </c>
      <c r="D46" s="61"/>
      <c r="E46" s="61"/>
      <c r="F46" s="61"/>
      <c r="G46" s="61"/>
      <c r="H46" s="61"/>
      <c r="I46" s="61"/>
      <c r="J46" s="61"/>
      <c r="K46" s="61"/>
      <c r="L46" s="64" t="str">
        <f>IF(E11= "","",E11)</f>
        <v xml:space="preserve"> </v>
      </c>
      <c r="M46" s="61"/>
      <c r="N46" s="61"/>
      <c r="O46" s="61"/>
      <c r="P46" s="61"/>
      <c r="Q46" s="61"/>
      <c r="R46" s="61"/>
      <c r="S46" s="61"/>
      <c r="T46" s="61"/>
      <c r="U46" s="61"/>
      <c r="V46" s="61"/>
      <c r="W46" s="61"/>
      <c r="X46" s="61"/>
      <c r="Y46" s="61"/>
      <c r="Z46" s="61"/>
      <c r="AA46" s="61"/>
      <c r="AB46" s="61"/>
      <c r="AC46" s="61"/>
      <c r="AD46" s="61"/>
      <c r="AE46" s="61"/>
      <c r="AF46" s="61"/>
      <c r="AG46" s="61"/>
      <c r="AH46" s="61"/>
      <c r="AI46" s="63" t="s">
        <v>33</v>
      </c>
      <c r="AJ46" s="61"/>
      <c r="AK46" s="61"/>
      <c r="AL46" s="61"/>
      <c r="AM46" s="337" t="str">
        <f>IF(E17="","",E17)</f>
        <v>Ing.Lenka Krhovjáková</v>
      </c>
      <c r="AN46" s="337"/>
      <c r="AO46" s="337"/>
      <c r="AP46" s="337"/>
      <c r="AQ46" s="61"/>
      <c r="AR46" s="59"/>
      <c r="AS46" s="329" t="s">
        <v>53</v>
      </c>
      <c r="AT46" s="330"/>
      <c r="AU46" s="72"/>
      <c r="AV46" s="72"/>
      <c r="AW46" s="72"/>
      <c r="AX46" s="72"/>
      <c r="AY46" s="72"/>
      <c r="AZ46" s="72"/>
      <c r="BA46" s="72"/>
      <c r="BB46" s="72"/>
      <c r="BC46" s="72"/>
      <c r="BD46" s="73"/>
    </row>
    <row r="47" spans="2:56" s="1" customFormat="1" ht="13.2">
      <c r="B47" s="39"/>
      <c r="C47" s="63" t="s">
        <v>31</v>
      </c>
      <c r="D47" s="61"/>
      <c r="E47" s="61"/>
      <c r="F47" s="61"/>
      <c r="G47" s="61"/>
      <c r="H47" s="61"/>
      <c r="I47" s="61"/>
      <c r="J47" s="61"/>
      <c r="K47" s="61"/>
      <c r="L47" s="64" t="str">
        <f>IF(E14= "Vyplň údaj","",E14)</f>
        <v/>
      </c>
      <c r="M47" s="61"/>
      <c r="N47" s="61"/>
      <c r="O47" s="61"/>
      <c r="P47" s="61"/>
      <c r="Q47" s="61"/>
      <c r="R47" s="61"/>
      <c r="S47" s="61"/>
      <c r="T47" s="61"/>
      <c r="U47" s="61"/>
      <c r="V47" s="61"/>
      <c r="W47" s="61"/>
      <c r="X47" s="61"/>
      <c r="Y47" s="61"/>
      <c r="Z47" s="61"/>
      <c r="AA47" s="61"/>
      <c r="AB47" s="61"/>
      <c r="AC47" s="61"/>
      <c r="AD47" s="61"/>
      <c r="AE47" s="61"/>
      <c r="AF47" s="61"/>
      <c r="AG47" s="61"/>
      <c r="AH47" s="61"/>
      <c r="AI47" s="61"/>
      <c r="AJ47" s="61"/>
      <c r="AK47" s="61"/>
      <c r="AL47" s="61"/>
      <c r="AM47" s="61"/>
      <c r="AN47" s="61"/>
      <c r="AO47" s="61"/>
      <c r="AP47" s="61"/>
      <c r="AQ47" s="61"/>
      <c r="AR47" s="59"/>
      <c r="AS47" s="331"/>
      <c r="AT47" s="332"/>
      <c r="AU47" s="74"/>
      <c r="AV47" s="74"/>
      <c r="AW47" s="74"/>
      <c r="AX47" s="74"/>
      <c r="AY47" s="74"/>
      <c r="AZ47" s="74"/>
      <c r="BA47" s="74"/>
      <c r="BB47" s="74"/>
      <c r="BC47" s="74"/>
      <c r="BD47" s="75"/>
    </row>
    <row r="48" spans="2:56" s="1" customFormat="1" ht="10.8" customHeight="1">
      <c r="B48" s="39"/>
      <c r="C48" s="61"/>
      <c r="D48" s="61"/>
      <c r="E48" s="61"/>
      <c r="F48" s="61"/>
      <c r="G48" s="61"/>
      <c r="H48" s="61"/>
      <c r="I48" s="61"/>
      <c r="J48" s="61"/>
      <c r="K48" s="61"/>
      <c r="L48" s="61"/>
      <c r="M48" s="61"/>
      <c r="N48" s="61"/>
      <c r="O48" s="61"/>
      <c r="P48" s="61"/>
      <c r="Q48" s="61"/>
      <c r="R48" s="61"/>
      <c r="S48" s="61"/>
      <c r="T48" s="61"/>
      <c r="U48" s="61"/>
      <c r="V48" s="61"/>
      <c r="W48" s="61"/>
      <c r="X48" s="61"/>
      <c r="Y48" s="61"/>
      <c r="Z48" s="61"/>
      <c r="AA48" s="61"/>
      <c r="AB48" s="61"/>
      <c r="AC48" s="61"/>
      <c r="AD48" s="61"/>
      <c r="AE48" s="61"/>
      <c r="AF48" s="61"/>
      <c r="AG48" s="61"/>
      <c r="AH48" s="61"/>
      <c r="AI48" s="61"/>
      <c r="AJ48" s="61"/>
      <c r="AK48" s="61"/>
      <c r="AL48" s="61"/>
      <c r="AM48" s="61"/>
      <c r="AN48" s="61"/>
      <c r="AO48" s="61"/>
      <c r="AP48" s="61"/>
      <c r="AQ48" s="61"/>
      <c r="AR48" s="59"/>
      <c r="AS48" s="333"/>
      <c r="AT48" s="334"/>
      <c r="AU48" s="40"/>
      <c r="AV48" s="40"/>
      <c r="AW48" s="40"/>
      <c r="AX48" s="40"/>
      <c r="AY48" s="40"/>
      <c r="AZ48" s="40"/>
      <c r="BA48" s="40"/>
      <c r="BB48" s="40"/>
      <c r="BC48" s="40"/>
      <c r="BD48" s="76"/>
    </row>
    <row r="49" spans="1:91" s="1" customFormat="1" ht="29.25" customHeight="1">
      <c r="B49" s="39"/>
      <c r="C49" s="351" t="s">
        <v>54</v>
      </c>
      <c r="D49" s="339"/>
      <c r="E49" s="339"/>
      <c r="F49" s="339"/>
      <c r="G49" s="339"/>
      <c r="H49" s="77"/>
      <c r="I49" s="338" t="s">
        <v>55</v>
      </c>
      <c r="J49" s="339"/>
      <c r="K49" s="339"/>
      <c r="L49" s="339"/>
      <c r="M49" s="339"/>
      <c r="N49" s="339"/>
      <c r="O49" s="339"/>
      <c r="P49" s="339"/>
      <c r="Q49" s="339"/>
      <c r="R49" s="339"/>
      <c r="S49" s="339"/>
      <c r="T49" s="339"/>
      <c r="U49" s="339"/>
      <c r="V49" s="339"/>
      <c r="W49" s="339"/>
      <c r="X49" s="339"/>
      <c r="Y49" s="339"/>
      <c r="Z49" s="339"/>
      <c r="AA49" s="339"/>
      <c r="AB49" s="339"/>
      <c r="AC49" s="339"/>
      <c r="AD49" s="339"/>
      <c r="AE49" s="339"/>
      <c r="AF49" s="339"/>
      <c r="AG49" s="355" t="s">
        <v>56</v>
      </c>
      <c r="AH49" s="339"/>
      <c r="AI49" s="339"/>
      <c r="AJ49" s="339"/>
      <c r="AK49" s="339"/>
      <c r="AL49" s="339"/>
      <c r="AM49" s="339"/>
      <c r="AN49" s="338" t="s">
        <v>57</v>
      </c>
      <c r="AO49" s="339"/>
      <c r="AP49" s="339"/>
      <c r="AQ49" s="78" t="s">
        <v>58</v>
      </c>
      <c r="AR49" s="59"/>
      <c r="AS49" s="79" t="s">
        <v>59</v>
      </c>
      <c r="AT49" s="80" t="s">
        <v>60</v>
      </c>
      <c r="AU49" s="80" t="s">
        <v>61</v>
      </c>
      <c r="AV49" s="80" t="s">
        <v>62</v>
      </c>
      <c r="AW49" s="80" t="s">
        <v>63</v>
      </c>
      <c r="AX49" s="80" t="s">
        <v>64</v>
      </c>
      <c r="AY49" s="80" t="s">
        <v>65</v>
      </c>
      <c r="AZ49" s="80" t="s">
        <v>66</v>
      </c>
      <c r="BA49" s="80" t="s">
        <v>67</v>
      </c>
      <c r="BB49" s="80" t="s">
        <v>68</v>
      </c>
      <c r="BC49" s="80" t="s">
        <v>69</v>
      </c>
      <c r="BD49" s="81" t="s">
        <v>70</v>
      </c>
    </row>
    <row r="50" spans="1:91" s="1" customFormat="1" ht="10.8" customHeight="1">
      <c r="B50" s="39"/>
      <c r="C50" s="61"/>
      <c r="D50" s="61"/>
      <c r="E50" s="61"/>
      <c r="F50" s="61"/>
      <c r="G50" s="61"/>
      <c r="H50" s="61"/>
      <c r="I50" s="61"/>
      <c r="J50" s="61"/>
      <c r="K50" s="61"/>
      <c r="L50" s="61"/>
      <c r="M50" s="61"/>
      <c r="N50" s="61"/>
      <c r="O50" s="61"/>
      <c r="P50" s="61"/>
      <c r="Q50" s="61"/>
      <c r="R50" s="61"/>
      <c r="S50" s="61"/>
      <c r="T50" s="61"/>
      <c r="U50" s="61"/>
      <c r="V50" s="61"/>
      <c r="W50" s="61"/>
      <c r="X50" s="61"/>
      <c r="Y50" s="61"/>
      <c r="Z50" s="61"/>
      <c r="AA50" s="61"/>
      <c r="AB50" s="61"/>
      <c r="AC50" s="61"/>
      <c r="AD50" s="61"/>
      <c r="AE50" s="61"/>
      <c r="AF50" s="61"/>
      <c r="AG50" s="61"/>
      <c r="AH50" s="61"/>
      <c r="AI50" s="61"/>
      <c r="AJ50" s="61"/>
      <c r="AK50" s="61"/>
      <c r="AL50" s="61"/>
      <c r="AM50" s="61"/>
      <c r="AN50" s="61"/>
      <c r="AO50" s="61"/>
      <c r="AP50" s="61"/>
      <c r="AQ50" s="61"/>
      <c r="AR50" s="59"/>
      <c r="AS50" s="82"/>
      <c r="AT50" s="83"/>
      <c r="AU50" s="83"/>
      <c r="AV50" s="83"/>
      <c r="AW50" s="83"/>
      <c r="AX50" s="83"/>
      <c r="AY50" s="83"/>
      <c r="AZ50" s="83"/>
      <c r="BA50" s="83"/>
      <c r="BB50" s="83"/>
      <c r="BC50" s="83"/>
      <c r="BD50" s="84"/>
    </row>
    <row r="51" spans="1:91" s="4" customFormat="1" ht="32.4" customHeight="1">
      <c r="B51" s="66"/>
      <c r="C51" s="85" t="s">
        <v>71</v>
      </c>
      <c r="D51" s="86"/>
      <c r="E51" s="86"/>
      <c r="F51" s="86"/>
      <c r="G51" s="86"/>
      <c r="H51" s="86"/>
      <c r="I51" s="86"/>
      <c r="J51" s="86"/>
      <c r="K51" s="86"/>
      <c r="L51" s="86"/>
      <c r="M51" s="86"/>
      <c r="N51" s="86"/>
      <c r="O51" s="86"/>
      <c r="P51" s="86"/>
      <c r="Q51" s="86"/>
      <c r="R51" s="86"/>
      <c r="S51" s="86"/>
      <c r="T51" s="86"/>
      <c r="U51" s="86"/>
      <c r="V51" s="86"/>
      <c r="W51" s="86"/>
      <c r="X51" s="86"/>
      <c r="Y51" s="86"/>
      <c r="Z51" s="86"/>
      <c r="AA51" s="86"/>
      <c r="AB51" s="86"/>
      <c r="AC51" s="86"/>
      <c r="AD51" s="86"/>
      <c r="AE51" s="86"/>
      <c r="AF51" s="86"/>
      <c r="AG51" s="340">
        <f>ROUND(SUM(AG52:AG53),2)</f>
        <v>0</v>
      </c>
      <c r="AH51" s="340"/>
      <c r="AI51" s="340"/>
      <c r="AJ51" s="340"/>
      <c r="AK51" s="340"/>
      <c r="AL51" s="340"/>
      <c r="AM51" s="340"/>
      <c r="AN51" s="341">
        <f>SUM(AG51,AT51)</f>
        <v>0</v>
      </c>
      <c r="AO51" s="341"/>
      <c r="AP51" s="341"/>
      <c r="AQ51" s="87" t="s">
        <v>21</v>
      </c>
      <c r="AR51" s="69"/>
      <c r="AS51" s="88">
        <f>ROUND(SUM(AS52:AS53),2)</f>
        <v>0</v>
      </c>
      <c r="AT51" s="89">
        <f>ROUND(SUM(AV51:AW51),2)</f>
        <v>0</v>
      </c>
      <c r="AU51" s="90">
        <f>ROUND(SUM(AU52:AU53),5)</f>
        <v>0</v>
      </c>
      <c r="AV51" s="89">
        <f>ROUND(AZ51*L26,2)</f>
        <v>0</v>
      </c>
      <c r="AW51" s="89">
        <f>ROUND(BA51*L27,2)</f>
        <v>0</v>
      </c>
      <c r="AX51" s="89">
        <f>ROUND(BB51*L26,2)</f>
        <v>0</v>
      </c>
      <c r="AY51" s="89">
        <f>ROUND(BC51*L27,2)</f>
        <v>0</v>
      </c>
      <c r="AZ51" s="89">
        <f>ROUND(SUM(AZ52:AZ53),2)</f>
        <v>0</v>
      </c>
      <c r="BA51" s="89">
        <f>ROUND(SUM(BA52:BA53),2)</f>
        <v>0</v>
      </c>
      <c r="BB51" s="89">
        <f>ROUND(SUM(BB52:BB53),2)</f>
        <v>0</v>
      </c>
      <c r="BC51" s="89">
        <f>ROUND(SUM(BC52:BC53),2)</f>
        <v>0</v>
      </c>
      <c r="BD51" s="91">
        <f>ROUND(SUM(BD52:BD53),2)</f>
        <v>0</v>
      </c>
      <c r="BS51" s="92" t="s">
        <v>72</v>
      </c>
      <c r="BT51" s="92" t="s">
        <v>73</v>
      </c>
      <c r="BU51" s="93" t="s">
        <v>74</v>
      </c>
      <c r="BV51" s="92" t="s">
        <v>75</v>
      </c>
      <c r="BW51" s="92" t="s">
        <v>7</v>
      </c>
      <c r="BX51" s="92" t="s">
        <v>76</v>
      </c>
      <c r="CL51" s="92" t="s">
        <v>21</v>
      </c>
    </row>
    <row r="52" spans="1:91" s="5" customFormat="1" ht="16.5" customHeight="1">
      <c r="A52" s="94" t="s">
        <v>77</v>
      </c>
      <c r="B52" s="95"/>
      <c r="C52" s="96"/>
      <c r="D52" s="350" t="s">
        <v>78</v>
      </c>
      <c r="E52" s="350"/>
      <c r="F52" s="350"/>
      <c r="G52" s="350"/>
      <c r="H52" s="350"/>
      <c r="I52" s="97"/>
      <c r="J52" s="350" t="s">
        <v>79</v>
      </c>
      <c r="K52" s="350"/>
      <c r="L52" s="350"/>
      <c r="M52" s="350"/>
      <c r="N52" s="350"/>
      <c r="O52" s="350"/>
      <c r="P52" s="350"/>
      <c r="Q52" s="350"/>
      <c r="R52" s="350"/>
      <c r="S52" s="350"/>
      <c r="T52" s="350"/>
      <c r="U52" s="350"/>
      <c r="V52" s="350"/>
      <c r="W52" s="350"/>
      <c r="X52" s="350"/>
      <c r="Y52" s="350"/>
      <c r="Z52" s="350"/>
      <c r="AA52" s="350"/>
      <c r="AB52" s="350"/>
      <c r="AC52" s="350"/>
      <c r="AD52" s="350"/>
      <c r="AE52" s="350"/>
      <c r="AF52" s="350"/>
      <c r="AG52" s="335">
        <f>'01 - Stavební úpravy'!J27</f>
        <v>0</v>
      </c>
      <c r="AH52" s="336"/>
      <c r="AI52" s="336"/>
      <c r="AJ52" s="336"/>
      <c r="AK52" s="336"/>
      <c r="AL52" s="336"/>
      <c r="AM52" s="336"/>
      <c r="AN52" s="335">
        <f>SUM(AG52,AT52)</f>
        <v>0</v>
      </c>
      <c r="AO52" s="336"/>
      <c r="AP52" s="336"/>
      <c r="AQ52" s="98" t="s">
        <v>80</v>
      </c>
      <c r="AR52" s="99"/>
      <c r="AS52" s="100">
        <v>0</v>
      </c>
      <c r="AT52" s="101">
        <f>ROUND(SUM(AV52:AW52),2)</f>
        <v>0</v>
      </c>
      <c r="AU52" s="102">
        <f>'01 - Stavební úpravy'!P92</f>
        <v>0</v>
      </c>
      <c r="AV52" s="101">
        <f>'01 - Stavební úpravy'!J30</f>
        <v>0</v>
      </c>
      <c r="AW52" s="101">
        <f>'01 - Stavební úpravy'!J31</f>
        <v>0</v>
      </c>
      <c r="AX52" s="101">
        <f>'01 - Stavební úpravy'!J32</f>
        <v>0</v>
      </c>
      <c r="AY52" s="101">
        <f>'01 - Stavební úpravy'!J33</f>
        <v>0</v>
      </c>
      <c r="AZ52" s="101">
        <f>'01 - Stavební úpravy'!F30</f>
        <v>0</v>
      </c>
      <c r="BA52" s="101">
        <f>'01 - Stavební úpravy'!F31</f>
        <v>0</v>
      </c>
      <c r="BB52" s="101">
        <f>'01 - Stavební úpravy'!F32</f>
        <v>0</v>
      </c>
      <c r="BC52" s="101">
        <f>'01 - Stavební úpravy'!F33</f>
        <v>0</v>
      </c>
      <c r="BD52" s="103">
        <f>'01 - Stavební úpravy'!F34</f>
        <v>0</v>
      </c>
      <c r="BT52" s="104" t="s">
        <v>81</v>
      </c>
      <c r="BV52" s="104" t="s">
        <v>75</v>
      </c>
      <c r="BW52" s="104" t="s">
        <v>82</v>
      </c>
      <c r="BX52" s="104" t="s">
        <v>7</v>
      </c>
      <c r="CL52" s="104" t="s">
        <v>21</v>
      </c>
      <c r="CM52" s="104" t="s">
        <v>83</v>
      </c>
    </row>
    <row r="53" spans="1:91" s="5" customFormat="1" ht="16.5" customHeight="1">
      <c r="A53" s="94" t="s">
        <v>77</v>
      </c>
      <c r="B53" s="95"/>
      <c r="C53" s="96"/>
      <c r="D53" s="350" t="s">
        <v>84</v>
      </c>
      <c r="E53" s="350"/>
      <c r="F53" s="350"/>
      <c r="G53" s="350"/>
      <c r="H53" s="350"/>
      <c r="I53" s="97"/>
      <c r="J53" s="350" t="s">
        <v>85</v>
      </c>
      <c r="K53" s="350"/>
      <c r="L53" s="350"/>
      <c r="M53" s="350"/>
      <c r="N53" s="350"/>
      <c r="O53" s="350"/>
      <c r="P53" s="350"/>
      <c r="Q53" s="350"/>
      <c r="R53" s="350"/>
      <c r="S53" s="350"/>
      <c r="T53" s="350"/>
      <c r="U53" s="350"/>
      <c r="V53" s="350"/>
      <c r="W53" s="350"/>
      <c r="X53" s="350"/>
      <c r="Y53" s="350"/>
      <c r="Z53" s="350"/>
      <c r="AA53" s="350"/>
      <c r="AB53" s="350"/>
      <c r="AC53" s="350"/>
      <c r="AD53" s="350"/>
      <c r="AE53" s="350"/>
      <c r="AF53" s="350"/>
      <c r="AG53" s="335">
        <f>'02 - DDM Koprivnice - ele...'!J27</f>
        <v>0</v>
      </c>
      <c r="AH53" s="336"/>
      <c r="AI53" s="336"/>
      <c r="AJ53" s="336"/>
      <c r="AK53" s="336"/>
      <c r="AL53" s="336"/>
      <c r="AM53" s="336"/>
      <c r="AN53" s="335">
        <f>SUM(AG53,AT53)</f>
        <v>0</v>
      </c>
      <c r="AO53" s="336"/>
      <c r="AP53" s="336"/>
      <c r="AQ53" s="98" t="s">
        <v>80</v>
      </c>
      <c r="AR53" s="99"/>
      <c r="AS53" s="105">
        <v>0</v>
      </c>
      <c r="AT53" s="106">
        <f>ROUND(SUM(AV53:AW53),2)</f>
        <v>0</v>
      </c>
      <c r="AU53" s="107">
        <f>'02 - DDM Koprivnice - ele...'!P85</f>
        <v>0</v>
      </c>
      <c r="AV53" s="106">
        <f>'02 - DDM Koprivnice - ele...'!J30</f>
        <v>0</v>
      </c>
      <c r="AW53" s="106">
        <f>'02 - DDM Koprivnice - ele...'!J31</f>
        <v>0</v>
      </c>
      <c r="AX53" s="106">
        <f>'02 - DDM Koprivnice - ele...'!J32</f>
        <v>0</v>
      </c>
      <c r="AY53" s="106">
        <f>'02 - DDM Koprivnice - ele...'!J33</f>
        <v>0</v>
      </c>
      <c r="AZ53" s="106">
        <f>'02 - DDM Koprivnice - ele...'!F30</f>
        <v>0</v>
      </c>
      <c r="BA53" s="106">
        <f>'02 - DDM Koprivnice - ele...'!F31</f>
        <v>0</v>
      </c>
      <c r="BB53" s="106">
        <f>'02 - DDM Koprivnice - ele...'!F32</f>
        <v>0</v>
      </c>
      <c r="BC53" s="106">
        <f>'02 - DDM Koprivnice - ele...'!F33</f>
        <v>0</v>
      </c>
      <c r="BD53" s="108">
        <f>'02 - DDM Koprivnice - ele...'!F34</f>
        <v>0</v>
      </c>
      <c r="BT53" s="104" t="s">
        <v>81</v>
      </c>
      <c r="BV53" s="104" t="s">
        <v>75</v>
      </c>
      <c r="BW53" s="104" t="s">
        <v>86</v>
      </c>
      <c r="BX53" s="104" t="s">
        <v>7</v>
      </c>
      <c r="CL53" s="104" t="s">
        <v>21</v>
      </c>
      <c r="CM53" s="104" t="s">
        <v>83</v>
      </c>
    </row>
    <row r="54" spans="1:91" s="1" customFormat="1" ht="30" customHeight="1">
      <c r="B54" s="39"/>
      <c r="C54" s="61"/>
      <c r="D54" s="61"/>
      <c r="E54" s="61"/>
      <c r="F54" s="61"/>
      <c r="G54" s="61"/>
      <c r="H54" s="61"/>
      <c r="I54" s="61"/>
      <c r="J54" s="61"/>
      <c r="K54" s="61"/>
      <c r="L54" s="61"/>
      <c r="M54" s="61"/>
      <c r="N54" s="61"/>
      <c r="O54" s="61"/>
      <c r="P54" s="61"/>
      <c r="Q54" s="61"/>
      <c r="R54" s="61"/>
      <c r="S54" s="61"/>
      <c r="T54" s="61"/>
      <c r="U54" s="61"/>
      <c r="V54" s="61"/>
      <c r="W54" s="61"/>
      <c r="X54" s="61"/>
      <c r="Y54" s="61"/>
      <c r="Z54" s="61"/>
      <c r="AA54" s="61"/>
      <c r="AB54" s="61"/>
      <c r="AC54" s="61"/>
      <c r="AD54" s="61"/>
      <c r="AE54" s="61"/>
      <c r="AF54" s="61"/>
      <c r="AG54" s="61"/>
      <c r="AH54" s="61"/>
      <c r="AI54" s="61"/>
      <c r="AJ54" s="61"/>
      <c r="AK54" s="61"/>
      <c r="AL54" s="61"/>
      <c r="AM54" s="61"/>
      <c r="AN54" s="61"/>
      <c r="AO54" s="61"/>
      <c r="AP54" s="61"/>
      <c r="AQ54" s="61"/>
      <c r="AR54" s="59"/>
    </row>
    <row r="55" spans="1:91" s="1" customFormat="1" ht="6.9" customHeight="1">
      <c r="B55" s="54"/>
      <c r="C55" s="55"/>
      <c r="D55" s="55"/>
      <c r="E55" s="55"/>
      <c r="F55" s="55"/>
      <c r="G55" s="55"/>
      <c r="H55" s="55"/>
      <c r="I55" s="55"/>
      <c r="J55" s="55"/>
      <c r="K55" s="55"/>
      <c r="L55" s="55"/>
      <c r="M55" s="55"/>
      <c r="N55" s="55"/>
      <c r="O55" s="55"/>
      <c r="P55" s="55"/>
      <c r="Q55" s="55"/>
      <c r="R55" s="55"/>
      <c r="S55" s="55"/>
      <c r="T55" s="55"/>
      <c r="U55" s="55"/>
      <c r="V55" s="55"/>
      <c r="W55" s="55"/>
      <c r="X55" s="55"/>
      <c r="Y55" s="55"/>
      <c r="Z55" s="55"/>
      <c r="AA55" s="55"/>
      <c r="AB55" s="55"/>
      <c r="AC55" s="55"/>
      <c r="AD55" s="55"/>
      <c r="AE55" s="55"/>
      <c r="AF55" s="55"/>
      <c r="AG55" s="55"/>
      <c r="AH55" s="55"/>
      <c r="AI55" s="55"/>
      <c r="AJ55" s="55"/>
      <c r="AK55" s="55"/>
      <c r="AL55" s="55"/>
      <c r="AM55" s="55"/>
      <c r="AN55" s="55"/>
      <c r="AO55" s="55"/>
      <c r="AP55" s="55"/>
      <c r="AQ55" s="55"/>
      <c r="AR55" s="59"/>
    </row>
  </sheetData>
  <sheetProtection algorithmName="SHA-512" hashValue="YpTMIWrLcQXYpokG6OBxz5Ds4kCQC09mv1Z1cQVcxf3z1oy5b+kZnBgn83GaOPNhKw+VehfJkFSC4Bhs0GLqDQ==" saltValue="5f2zr6MWhPo6YIfVH+jBxevIj5J3HT9bM/63etY/2nt33rj/LfbDlY9qXEmCgSOJpc16SS9eJ2IkiWUxTGAGNA==" spinCount="100000" sheet="1" objects="1" scenarios="1" formatColumns="0" formatRows="0"/>
  <mergeCells count="45">
    <mergeCell ref="D52:H52"/>
    <mergeCell ref="D53:H53"/>
    <mergeCell ref="J53:AF53"/>
    <mergeCell ref="C49:G49"/>
    <mergeCell ref="L42:AO42"/>
    <mergeCell ref="AM44:AN44"/>
    <mergeCell ref="I49:AF49"/>
    <mergeCell ref="AG49:AM49"/>
    <mergeCell ref="L30:O30"/>
    <mergeCell ref="AK30:AO30"/>
    <mergeCell ref="K6:AO6"/>
    <mergeCell ref="J52:AF52"/>
    <mergeCell ref="W29:AE29"/>
    <mergeCell ref="AK29:AO29"/>
    <mergeCell ref="L26:O26"/>
    <mergeCell ref="W26:AE26"/>
    <mergeCell ref="AK26:AO26"/>
    <mergeCell ref="L27:O27"/>
    <mergeCell ref="W27:AE27"/>
    <mergeCell ref="AK27:AO27"/>
    <mergeCell ref="AS46:AT48"/>
    <mergeCell ref="AN53:AP53"/>
    <mergeCell ref="AN52:AP52"/>
    <mergeCell ref="AM46:AP46"/>
    <mergeCell ref="AN49:AP49"/>
    <mergeCell ref="AG52:AM52"/>
    <mergeCell ref="AG53:AM53"/>
    <mergeCell ref="AG51:AM51"/>
    <mergeCell ref="AN51:AP51"/>
    <mergeCell ref="BE5:BE32"/>
    <mergeCell ref="W30:AE30"/>
    <mergeCell ref="X32:AB32"/>
    <mergeCell ref="AK32:AO32"/>
    <mergeCell ref="AR2:BE2"/>
    <mergeCell ref="K5:AO5"/>
    <mergeCell ref="W28:AE28"/>
    <mergeCell ref="AK28:AO28"/>
    <mergeCell ref="L29:O29"/>
    <mergeCell ref="L28:O28"/>
    <mergeCell ref="E14:AJ14"/>
    <mergeCell ref="E20:AN20"/>
    <mergeCell ref="AK23:AO23"/>
    <mergeCell ref="L25:O25"/>
    <mergeCell ref="W25:AE25"/>
    <mergeCell ref="AK25:AO25"/>
  </mergeCells>
  <hyperlinks>
    <hyperlink ref="K1:S1" location="C2" display="1) Rekapitulace stavby"/>
    <hyperlink ref="W1:AI1" location="C51" display="2) Rekapitulace objektů stavby a soupisů prací"/>
    <hyperlink ref="A52" location="'01 - Stavební úpravy'!C2" display="/"/>
    <hyperlink ref="A53" location="'02 - DDM Koprivnice - ele...'!C2" display="/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229"/>
  <sheetViews>
    <sheetView showGridLines="0" workbookViewId="0">
      <pane ySplit="1" topLeftCell="A2" activePane="bottomLeft" state="frozen"/>
      <selection pane="bottomLeft"/>
    </sheetView>
  </sheetViews>
  <sheetFormatPr defaultRowHeight="14.4"/>
  <cols>
    <col min="1" max="1" width="8.28515625" customWidth="1"/>
    <col min="2" max="2" width="1.7109375" customWidth="1"/>
    <col min="3" max="3" width="4.140625" customWidth="1"/>
    <col min="4" max="4" width="4.28515625" customWidth="1"/>
    <col min="5" max="5" width="17.140625" customWidth="1"/>
    <col min="6" max="6" width="75" customWidth="1"/>
    <col min="7" max="7" width="8.7109375" customWidth="1"/>
    <col min="8" max="8" width="11.140625" customWidth="1"/>
    <col min="9" max="9" width="12.7109375" style="109" customWidth="1"/>
    <col min="10" max="10" width="23.42578125" customWidth="1"/>
    <col min="11" max="11" width="15.42578125" customWidth="1"/>
    <col min="13" max="18" width="9.28515625" hidden="1"/>
    <col min="19" max="19" width="8.140625" hidden="1" customWidth="1"/>
    <col min="20" max="20" width="29.710937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1" spans="1:70" ht="21.75" customHeight="1">
      <c r="A1" s="19"/>
      <c r="B1" s="110"/>
      <c r="C1" s="110"/>
      <c r="D1" s="111" t="s">
        <v>1</v>
      </c>
      <c r="E1" s="110"/>
      <c r="F1" s="112" t="s">
        <v>87</v>
      </c>
      <c r="G1" s="364" t="s">
        <v>88</v>
      </c>
      <c r="H1" s="364"/>
      <c r="I1" s="113"/>
      <c r="J1" s="112" t="s">
        <v>89</v>
      </c>
      <c r="K1" s="111" t="s">
        <v>90</v>
      </c>
      <c r="L1" s="112" t="s">
        <v>91</v>
      </c>
      <c r="M1" s="112"/>
      <c r="N1" s="112"/>
      <c r="O1" s="112"/>
      <c r="P1" s="112"/>
      <c r="Q1" s="112"/>
      <c r="R1" s="112"/>
      <c r="S1" s="112"/>
      <c r="T1" s="112"/>
      <c r="U1" s="18"/>
      <c r="V1" s="18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</row>
    <row r="2" spans="1:70" ht="36.9" customHeight="1">
      <c r="L2" s="326"/>
      <c r="M2" s="326"/>
      <c r="N2" s="326"/>
      <c r="O2" s="326"/>
      <c r="P2" s="326"/>
      <c r="Q2" s="326"/>
      <c r="R2" s="326"/>
      <c r="S2" s="326"/>
      <c r="T2" s="326"/>
      <c r="U2" s="326"/>
      <c r="V2" s="326"/>
      <c r="AT2" s="22" t="s">
        <v>82</v>
      </c>
    </row>
    <row r="3" spans="1:70" ht="6.9" customHeight="1">
      <c r="B3" s="23"/>
      <c r="C3" s="24"/>
      <c r="D3" s="24"/>
      <c r="E3" s="24"/>
      <c r="F3" s="24"/>
      <c r="G3" s="24"/>
      <c r="H3" s="24"/>
      <c r="I3" s="114"/>
      <c r="J3" s="24"/>
      <c r="K3" s="25"/>
      <c r="AT3" s="22" t="s">
        <v>83</v>
      </c>
    </row>
    <row r="4" spans="1:70" ht="36.9" customHeight="1">
      <c r="B4" s="26"/>
      <c r="C4" s="27"/>
      <c r="D4" s="28" t="s">
        <v>92</v>
      </c>
      <c r="E4" s="27"/>
      <c r="F4" s="27"/>
      <c r="G4" s="27"/>
      <c r="H4" s="27"/>
      <c r="I4" s="115"/>
      <c r="J4" s="27"/>
      <c r="K4" s="29"/>
      <c r="M4" s="30" t="s">
        <v>12</v>
      </c>
      <c r="AT4" s="22" t="s">
        <v>6</v>
      </c>
    </row>
    <row r="5" spans="1:70" ht="6.9" customHeight="1">
      <c r="B5" s="26"/>
      <c r="C5" s="27"/>
      <c r="D5" s="27"/>
      <c r="E5" s="27"/>
      <c r="F5" s="27"/>
      <c r="G5" s="27"/>
      <c r="H5" s="27"/>
      <c r="I5" s="115"/>
      <c r="J5" s="27"/>
      <c r="K5" s="29"/>
    </row>
    <row r="6" spans="1:70" ht="13.2">
      <c r="B6" s="26"/>
      <c r="C6" s="27"/>
      <c r="D6" s="35" t="s">
        <v>18</v>
      </c>
      <c r="E6" s="27"/>
      <c r="F6" s="27"/>
      <c r="G6" s="27"/>
      <c r="H6" s="27"/>
      <c r="I6" s="115"/>
      <c r="J6" s="27"/>
      <c r="K6" s="29"/>
    </row>
    <row r="7" spans="1:70" ht="16.5" customHeight="1">
      <c r="B7" s="26"/>
      <c r="C7" s="27"/>
      <c r="D7" s="27"/>
      <c r="E7" s="356" t="str">
        <f>'Rekapitulace stavby'!K6</f>
        <v>Dům dětí a mládeže Kopřivnice - Interiéry</v>
      </c>
      <c r="F7" s="357"/>
      <c r="G7" s="357"/>
      <c r="H7" s="357"/>
      <c r="I7" s="115"/>
      <c r="J7" s="27"/>
      <c r="K7" s="29"/>
    </row>
    <row r="8" spans="1:70" s="1" customFormat="1" ht="13.2">
      <c r="B8" s="39"/>
      <c r="C8" s="40"/>
      <c r="D8" s="35" t="s">
        <v>93</v>
      </c>
      <c r="E8" s="40"/>
      <c r="F8" s="40"/>
      <c r="G8" s="40"/>
      <c r="H8" s="40"/>
      <c r="I8" s="116"/>
      <c r="J8" s="40"/>
      <c r="K8" s="43"/>
    </row>
    <row r="9" spans="1:70" s="1" customFormat="1" ht="36.9" customHeight="1">
      <c r="B9" s="39"/>
      <c r="C9" s="40"/>
      <c r="D9" s="40"/>
      <c r="E9" s="358" t="s">
        <v>94</v>
      </c>
      <c r="F9" s="359"/>
      <c r="G9" s="359"/>
      <c r="H9" s="359"/>
      <c r="I9" s="116"/>
      <c r="J9" s="40"/>
      <c r="K9" s="43"/>
    </row>
    <row r="10" spans="1:70" s="1" customFormat="1" ht="12">
      <c r="B10" s="39"/>
      <c r="C10" s="40"/>
      <c r="D10" s="40"/>
      <c r="E10" s="40"/>
      <c r="F10" s="40"/>
      <c r="G10" s="40"/>
      <c r="H10" s="40"/>
      <c r="I10" s="116"/>
      <c r="J10" s="40"/>
      <c r="K10" s="43"/>
    </row>
    <row r="11" spans="1:70" s="1" customFormat="1" ht="14.4" customHeight="1">
      <c r="B11" s="39"/>
      <c r="C11" s="40"/>
      <c r="D11" s="35" t="s">
        <v>20</v>
      </c>
      <c r="E11" s="40"/>
      <c r="F11" s="33" t="s">
        <v>21</v>
      </c>
      <c r="G11" s="40"/>
      <c r="H11" s="40"/>
      <c r="I11" s="117" t="s">
        <v>22</v>
      </c>
      <c r="J11" s="33" t="s">
        <v>21</v>
      </c>
      <c r="K11" s="43"/>
    </row>
    <row r="12" spans="1:70" s="1" customFormat="1" ht="14.4" customHeight="1">
      <c r="B12" s="39"/>
      <c r="C12" s="40"/>
      <c r="D12" s="35" t="s">
        <v>23</v>
      </c>
      <c r="E12" s="40"/>
      <c r="F12" s="33" t="s">
        <v>24</v>
      </c>
      <c r="G12" s="40"/>
      <c r="H12" s="40"/>
      <c r="I12" s="117" t="s">
        <v>25</v>
      </c>
      <c r="J12" s="118" t="str">
        <f>'Rekapitulace stavby'!AN8</f>
        <v>9. 12. 2018</v>
      </c>
      <c r="K12" s="43"/>
    </row>
    <row r="13" spans="1:70" s="1" customFormat="1" ht="10.8" customHeight="1">
      <c r="B13" s="39"/>
      <c r="C13" s="40"/>
      <c r="D13" s="40"/>
      <c r="E13" s="40"/>
      <c r="F13" s="40"/>
      <c r="G13" s="40"/>
      <c r="H13" s="40"/>
      <c r="I13" s="116"/>
      <c r="J13" s="40"/>
      <c r="K13" s="43"/>
    </row>
    <row r="14" spans="1:70" s="1" customFormat="1" ht="14.4" customHeight="1">
      <c r="B14" s="39"/>
      <c r="C14" s="40"/>
      <c r="D14" s="35" t="s">
        <v>27</v>
      </c>
      <c r="E14" s="40"/>
      <c r="F14" s="40"/>
      <c r="G14" s="40"/>
      <c r="H14" s="40"/>
      <c r="I14" s="117" t="s">
        <v>28</v>
      </c>
      <c r="J14" s="33" t="str">
        <f>IF('Rekapitulace stavby'!AN10="","",'Rekapitulace stavby'!AN10)</f>
        <v/>
      </c>
      <c r="K14" s="43"/>
    </row>
    <row r="15" spans="1:70" s="1" customFormat="1" ht="18" customHeight="1">
      <c r="B15" s="39"/>
      <c r="C15" s="40"/>
      <c r="D15" s="40"/>
      <c r="E15" s="33" t="str">
        <f>IF('Rekapitulace stavby'!E11="","",'Rekapitulace stavby'!E11)</f>
        <v xml:space="preserve"> </v>
      </c>
      <c r="F15" s="40"/>
      <c r="G15" s="40"/>
      <c r="H15" s="40"/>
      <c r="I15" s="117" t="s">
        <v>30</v>
      </c>
      <c r="J15" s="33" t="str">
        <f>IF('Rekapitulace stavby'!AN11="","",'Rekapitulace stavby'!AN11)</f>
        <v/>
      </c>
      <c r="K15" s="43"/>
    </row>
    <row r="16" spans="1:70" s="1" customFormat="1" ht="6.9" customHeight="1">
      <c r="B16" s="39"/>
      <c r="C16" s="40"/>
      <c r="D16" s="40"/>
      <c r="E16" s="40"/>
      <c r="F16" s="40"/>
      <c r="G16" s="40"/>
      <c r="H16" s="40"/>
      <c r="I16" s="116"/>
      <c r="J16" s="40"/>
      <c r="K16" s="43"/>
    </row>
    <row r="17" spans="2:11" s="1" customFormat="1" ht="14.4" customHeight="1">
      <c r="B17" s="39"/>
      <c r="C17" s="40"/>
      <c r="D17" s="35" t="s">
        <v>31</v>
      </c>
      <c r="E17" s="40"/>
      <c r="F17" s="40"/>
      <c r="G17" s="40"/>
      <c r="H17" s="40"/>
      <c r="I17" s="117" t="s">
        <v>28</v>
      </c>
      <c r="J17" s="33" t="str">
        <f>IF('Rekapitulace stavby'!AN13="Vyplň údaj","",IF('Rekapitulace stavby'!AN13="","",'Rekapitulace stavby'!AN13))</f>
        <v/>
      </c>
      <c r="K17" s="43"/>
    </row>
    <row r="18" spans="2:11" s="1" customFormat="1" ht="18" customHeight="1">
      <c r="B18" s="39"/>
      <c r="C18" s="40"/>
      <c r="D18" s="40"/>
      <c r="E18" s="33" t="str">
        <f>IF('Rekapitulace stavby'!E14="Vyplň údaj","",IF('Rekapitulace stavby'!E14="","",'Rekapitulace stavby'!E14))</f>
        <v/>
      </c>
      <c r="F18" s="40"/>
      <c r="G18" s="40"/>
      <c r="H18" s="40"/>
      <c r="I18" s="117" t="s">
        <v>30</v>
      </c>
      <c r="J18" s="33" t="str">
        <f>IF('Rekapitulace stavby'!AN14="Vyplň údaj","",IF('Rekapitulace stavby'!AN14="","",'Rekapitulace stavby'!AN14))</f>
        <v/>
      </c>
      <c r="K18" s="43"/>
    </row>
    <row r="19" spans="2:11" s="1" customFormat="1" ht="6.9" customHeight="1">
      <c r="B19" s="39"/>
      <c r="C19" s="40"/>
      <c r="D19" s="40"/>
      <c r="E19" s="40"/>
      <c r="F19" s="40"/>
      <c r="G19" s="40"/>
      <c r="H19" s="40"/>
      <c r="I19" s="116"/>
      <c r="J19" s="40"/>
      <c r="K19" s="43"/>
    </row>
    <row r="20" spans="2:11" s="1" customFormat="1" ht="14.4" customHeight="1">
      <c r="B20" s="39"/>
      <c r="C20" s="40"/>
      <c r="D20" s="35" t="s">
        <v>33</v>
      </c>
      <c r="E20" s="40"/>
      <c r="F20" s="40"/>
      <c r="G20" s="40"/>
      <c r="H20" s="40"/>
      <c r="I20" s="117" t="s">
        <v>28</v>
      </c>
      <c r="J20" s="33" t="s">
        <v>34</v>
      </c>
      <c r="K20" s="43"/>
    </row>
    <row r="21" spans="2:11" s="1" customFormat="1" ht="18" customHeight="1">
      <c r="B21" s="39"/>
      <c r="C21" s="40"/>
      <c r="D21" s="40"/>
      <c r="E21" s="33" t="s">
        <v>35</v>
      </c>
      <c r="F21" s="40"/>
      <c r="G21" s="40"/>
      <c r="H21" s="40"/>
      <c r="I21" s="117" t="s">
        <v>30</v>
      </c>
      <c r="J21" s="33" t="s">
        <v>21</v>
      </c>
      <c r="K21" s="43"/>
    </row>
    <row r="22" spans="2:11" s="1" customFormat="1" ht="6.9" customHeight="1">
      <c r="B22" s="39"/>
      <c r="C22" s="40"/>
      <c r="D22" s="40"/>
      <c r="E22" s="40"/>
      <c r="F22" s="40"/>
      <c r="G22" s="40"/>
      <c r="H22" s="40"/>
      <c r="I22" s="116"/>
      <c r="J22" s="40"/>
      <c r="K22" s="43"/>
    </row>
    <row r="23" spans="2:11" s="1" customFormat="1" ht="14.4" customHeight="1">
      <c r="B23" s="39"/>
      <c r="C23" s="40"/>
      <c r="D23" s="35" t="s">
        <v>37</v>
      </c>
      <c r="E23" s="40"/>
      <c r="F23" s="40"/>
      <c r="G23" s="40"/>
      <c r="H23" s="40"/>
      <c r="I23" s="116"/>
      <c r="J23" s="40"/>
      <c r="K23" s="43"/>
    </row>
    <row r="24" spans="2:11" s="6" customFormat="1" ht="16.5" customHeight="1">
      <c r="B24" s="119"/>
      <c r="C24" s="120"/>
      <c r="D24" s="120"/>
      <c r="E24" s="345" t="s">
        <v>21</v>
      </c>
      <c r="F24" s="345"/>
      <c r="G24" s="345"/>
      <c r="H24" s="345"/>
      <c r="I24" s="121"/>
      <c r="J24" s="120"/>
      <c r="K24" s="122"/>
    </row>
    <row r="25" spans="2:11" s="1" customFormat="1" ht="6.9" customHeight="1">
      <c r="B25" s="39"/>
      <c r="C25" s="40"/>
      <c r="D25" s="40"/>
      <c r="E25" s="40"/>
      <c r="F25" s="40"/>
      <c r="G25" s="40"/>
      <c r="H25" s="40"/>
      <c r="I25" s="116"/>
      <c r="J25" s="40"/>
      <c r="K25" s="43"/>
    </row>
    <row r="26" spans="2:11" s="1" customFormat="1" ht="6.9" customHeight="1">
      <c r="B26" s="39"/>
      <c r="C26" s="40"/>
      <c r="D26" s="83"/>
      <c r="E26" s="83"/>
      <c r="F26" s="83"/>
      <c r="G26" s="83"/>
      <c r="H26" s="83"/>
      <c r="I26" s="123"/>
      <c r="J26" s="83"/>
      <c r="K26" s="124"/>
    </row>
    <row r="27" spans="2:11" s="1" customFormat="1" ht="25.35" customHeight="1">
      <c r="B27" s="39"/>
      <c r="C27" s="40"/>
      <c r="D27" s="125" t="s">
        <v>39</v>
      </c>
      <c r="E27" s="40"/>
      <c r="F27" s="40"/>
      <c r="G27" s="40"/>
      <c r="H27" s="40"/>
      <c r="I27" s="116"/>
      <c r="J27" s="126">
        <f>ROUND(J92,2)</f>
        <v>0</v>
      </c>
      <c r="K27" s="43"/>
    </row>
    <row r="28" spans="2:11" s="1" customFormat="1" ht="6.9" customHeight="1">
      <c r="B28" s="39"/>
      <c r="C28" s="40"/>
      <c r="D28" s="83"/>
      <c r="E28" s="83"/>
      <c r="F28" s="83"/>
      <c r="G28" s="83"/>
      <c r="H28" s="83"/>
      <c r="I28" s="123"/>
      <c r="J28" s="83"/>
      <c r="K28" s="124"/>
    </row>
    <row r="29" spans="2:11" s="1" customFormat="1" ht="14.4" customHeight="1">
      <c r="B29" s="39"/>
      <c r="C29" s="40"/>
      <c r="D29" s="40"/>
      <c r="E29" s="40"/>
      <c r="F29" s="44" t="s">
        <v>41</v>
      </c>
      <c r="G29" s="40"/>
      <c r="H29" s="40"/>
      <c r="I29" s="127" t="s">
        <v>40</v>
      </c>
      <c r="J29" s="44" t="s">
        <v>42</v>
      </c>
      <c r="K29" s="43"/>
    </row>
    <row r="30" spans="2:11" s="1" customFormat="1" ht="14.4" customHeight="1">
      <c r="B30" s="39"/>
      <c r="C30" s="40"/>
      <c r="D30" s="47" t="s">
        <v>43</v>
      </c>
      <c r="E30" s="47" t="s">
        <v>44</v>
      </c>
      <c r="F30" s="128">
        <f>ROUND(SUM(BE92:BE228), 2)</f>
        <v>0</v>
      </c>
      <c r="G30" s="40"/>
      <c r="H30" s="40"/>
      <c r="I30" s="129">
        <v>0.21</v>
      </c>
      <c r="J30" s="128">
        <f>ROUND(ROUND((SUM(BE92:BE228)), 2)*I30, 2)</f>
        <v>0</v>
      </c>
      <c r="K30" s="43"/>
    </row>
    <row r="31" spans="2:11" s="1" customFormat="1" ht="14.4" customHeight="1">
      <c r="B31" s="39"/>
      <c r="C31" s="40"/>
      <c r="D31" s="40"/>
      <c r="E31" s="47" t="s">
        <v>45</v>
      </c>
      <c r="F31" s="128">
        <f>ROUND(SUM(BF92:BF228), 2)</f>
        <v>0</v>
      </c>
      <c r="G31" s="40"/>
      <c r="H31" s="40"/>
      <c r="I31" s="129">
        <v>0.15</v>
      </c>
      <c r="J31" s="128">
        <f>ROUND(ROUND((SUM(BF92:BF228)), 2)*I31, 2)</f>
        <v>0</v>
      </c>
      <c r="K31" s="43"/>
    </row>
    <row r="32" spans="2:11" s="1" customFormat="1" ht="14.4" hidden="1" customHeight="1">
      <c r="B32" s="39"/>
      <c r="C32" s="40"/>
      <c r="D32" s="40"/>
      <c r="E32" s="47" t="s">
        <v>46</v>
      </c>
      <c r="F32" s="128">
        <f>ROUND(SUM(BG92:BG228), 2)</f>
        <v>0</v>
      </c>
      <c r="G32" s="40"/>
      <c r="H32" s="40"/>
      <c r="I32" s="129">
        <v>0.21</v>
      </c>
      <c r="J32" s="128">
        <v>0</v>
      </c>
      <c r="K32" s="43"/>
    </row>
    <row r="33" spans="2:11" s="1" customFormat="1" ht="14.4" hidden="1" customHeight="1">
      <c r="B33" s="39"/>
      <c r="C33" s="40"/>
      <c r="D33" s="40"/>
      <c r="E33" s="47" t="s">
        <v>47</v>
      </c>
      <c r="F33" s="128">
        <f>ROUND(SUM(BH92:BH228), 2)</f>
        <v>0</v>
      </c>
      <c r="G33" s="40"/>
      <c r="H33" s="40"/>
      <c r="I33" s="129">
        <v>0.15</v>
      </c>
      <c r="J33" s="128">
        <v>0</v>
      </c>
      <c r="K33" s="43"/>
    </row>
    <row r="34" spans="2:11" s="1" customFormat="1" ht="14.4" hidden="1" customHeight="1">
      <c r="B34" s="39"/>
      <c r="C34" s="40"/>
      <c r="D34" s="40"/>
      <c r="E34" s="47" t="s">
        <v>48</v>
      </c>
      <c r="F34" s="128">
        <f>ROUND(SUM(BI92:BI228), 2)</f>
        <v>0</v>
      </c>
      <c r="G34" s="40"/>
      <c r="H34" s="40"/>
      <c r="I34" s="129">
        <v>0</v>
      </c>
      <c r="J34" s="128">
        <v>0</v>
      </c>
      <c r="K34" s="43"/>
    </row>
    <row r="35" spans="2:11" s="1" customFormat="1" ht="6.9" customHeight="1">
      <c r="B35" s="39"/>
      <c r="C35" s="40"/>
      <c r="D35" s="40"/>
      <c r="E35" s="40"/>
      <c r="F35" s="40"/>
      <c r="G35" s="40"/>
      <c r="H35" s="40"/>
      <c r="I35" s="116"/>
      <c r="J35" s="40"/>
      <c r="K35" s="43"/>
    </row>
    <row r="36" spans="2:11" s="1" customFormat="1" ht="25.35" customHeight="1">
      <c r="B36" s="39"/>
      <c r="C36" s="130"/>
      <c r="D36" s="131" t="s">
        <v>49</v>
      </c>
      <c r="E36" s="77"/>
      <c r="F36" s="77"/>
      <c r="G36" s="132" t="s">
        <v>50</v>
      </c>
      <c r="H36" s="133" t="s">
        <v>51</v>
      </c>
      <c r="I36" s="134"/>
      <c r="J36" s="135">
        <f>SUM(J27:J34)</f>
        <v>0</v>
      </c>
      <c r="K36" s="136"/>
    </row>
    <row r="37" spans="2:11" s="1" customFormat="1" ht="14.4" customHeight="1">
      <c r="B37" s="54"/>
      <c r="C37" s="55"/>
      <c r="D37" s="55"/>
      <c r="E37" s="55"/>
      <c r="F37" s="55"/>
      <c r="G37" s="55"/>
      <c r="H37" s="55"/>
      <c r="I37" s="137"/>
      <c r="J37" s="55"/>
      <c r="K37" s="56"/>
    </row>
    <row r="41" spans="2:11" s="1" customFormat="1" ht="6.9" customHeight="1">
      <c r="B41" s="138"/>
      <c r="C41" s="139"/>
      <c r="D41" s="139"/>
      <c r="E41" s="139"/>
      <c r="F41" s="139"/>
      <c r="G41" s="139"/>
      <c r="H41" s="139"/>
      <c r="I41" s="140"/>
      <c r="J41" s="139"/>
      <c r="K41" s="141"/>
    </row>
    <row r="42" spans="2:11" s="1" customFormat="1" ht="36.9" customHeight="1">
      <c r="B42" s="39"/>
      <c r="C42" s="28" t="s">
        <v>95</v>
      </c>
      <c r="D42" s="40"/>
      <c r="E42" s="40"/>
      <c r="F42" s="40"/>
      <c r="G42" s="40"/>
      <c r="H42" s="40"/>
      <c r="I42" s="116"/>
      <c r="J42" s="40"/>
      <c r="K42" s="43"/>
    </row>
    <row r="43" spans="2:11" s="1" customFormat="1" ht="6.9" customHeight="1">
      <c r="B43" s="39"/>
      <c r="C43" s="40"/>
      <c r="D43" s="40"/>
      <c r="E43" s="40"/>
      <c r="F43" s="40"/>
      <c r="G43" s="40"/>
      <c r="H43" s="40"/>
      <c r="I43" s="116"/>
      <c r="J43" s="40"/>
      <c r="K43" s="43"/>
    </row>
    <row r="44" spans="2:11" s="1" customFormat="1" ht="14.4" customHeight="1">
      <c r="B44" s="39"/>
      <c r="C44" s="35" t="s">
        <v>18</v>
      </c>
      <c r="D44" s="40"/>
      <c r="E44" s="40"/>
      <c r="F44" s="40"/>
      <c r="G44" s="40"/>
      <c r="H44" s="40"/>
      <c r="I44" s="116"/>
      <c r="J44" s="40"/>
      <c r="K44" s="43"/>
    </row>
    <row r="45" spans="2:11" s="1" customFormat="1" ht="16.5" customHeight="1">
      <c r="B45" s="39"/>
      <c r="C45" s="40"/>
      <c r="D45" s="40"/>
      <c r="E45" s="356" t="str">
        <f>E7</f>
        <v>Dům dětí a mládeže Kopřivnice - Interiéry</v>
      </c>
      <c r="F45" s="357"/>
      <c r="G45" s="357"/>
      <c r="H45" s="357"/>
      <c r="I45" s="116"/>
      <c r="J45" s="40"/>
      <c r="K45" s="43"/>
    </row>
    <row r="46" spans="2:11" s="1" customFormat="1" ht="14.4" customHeight="1">
      <c r="B46" s="39"/>
      <c r="C46" s="35" t="s">
        <v>93</v>
      </c>
      <c r="D46" s="40"/>
      <c r="E46" s="40"/>
      <c r="F46" s="40"/>
      <c r="G46" s="40"/>
      <c r="H46" s="40"/>
      <c r="I46" s="116"/>
      <c r="J46" s="40"/>
      <c r="K46" s="43"/>
    </row>
    <row r="47" spans="2:11" s="1" customFormat="1" ht="17.25" customHeight="1">
      <c r="B47" s="39"/>
      <c r="C47" s="40"/>
      <c r="D47" s="40"/>
      <c r="E47" s="358" t="str">
        <f>E9</f>
        <v>01 - Stavební úpravy</v>
      </c>
      <c r="F47" s="359"/>
      <c r="G47" s="359"/>
      <c r="H47" s="359"/>
      <c r="I47" s="116"/>
      <c r="J47" s="40"/>
      <c r="K47" s="43"/>
    </row>
    <row r="48" spans="2:11" s="1" customFormat="1" ht="6.9" customHeight="1">
      <c r="B48" s="39"/>
      <c r="C48" s="40"/>
      <c r="D48" s="40"/>
      <c r="E48" s="40"/>
      <c r="F48" s="40"/>
      <c r="G48" s="40"/>
      <c r="H48" s="40"/>
      <c r="I48" s="116"/>
      <c r="J48" s="40"/>
      <c r="K48" s="43"/>
    </row>
    <row r="49" spans="2:47" s="1" customFormat="1" ht="18" customHeight="1">
      <c r="B49" s="39"/>
      <c r="C49" s="35" t="s">
        <v>23</v>
      </c>
      <c r="D49" s="40"/>
      <c r="E49" s="40"/>
      <c r="F49" s="33" t="str">
        <f>F12</f>
        <v>Kopřivnice</v>
      </c>
      <c r="G49" s="40"/>
      <c r="H49" s="40"/>
      <c r="I49" s="117" t="s">
        <v>25</v>
      </c>
      <c r="J49" s="118" t="str">
        <f>IF(J12="","",J12)</f>
        <v>9. 12. 2018</v>
      </c>
      <c r="K49" s="43"/>
    </row>
    <row r="50" spans="2:47" s="1" customFormat="1" ht="6.9" customHeight="1">
      <c r="B50" s="39"/>
      <c r="C50" s="40"/>
      <c r="D50" s="40"/>
      <c r="E50" s="40"/>
      <c r="F50" s="40"/>
      <c r="G50" s="40"/>
      <c r="H50" s="40"/>
      <c r="I50" s="116"/>
      <c r="J50" s="40"/>
      <c r="K50" s="43"/>
    </row>
    <row r="51" spans="2:47" s="1" customFormat="1" ht="13.2">
      <c r="B51" s="39"/>
      <c r="C51" s="35" t="s">
        <v>27</v>
      </c>
      <c r="D51" s="40"/>
      <c r="E51" s="40"/>
      <c r="F51" s="33" t="str">
        <f>E15</f>
        <v xml:space="preserve"> </v>
      </c>
      <c r="G51" s="40"/>
      <c r="H51" s="40"/>
      <c r="I51" s="117" t="s">
        <v>33</v>
      </c>
      <c r="J51" s="345" t="str">
        <f>E21</f>
        <v>Ing.Lenka Krhovjáková</v>
      </c>
      <c r="K51" s="43"/>
    </row>
    <row r="52" spans="2:47" s="1" customFormat="1" ht="14.4" customHeight="1">
      <c r="B52" s="39"/>
      <c r="C52" s="35" t="s">
        <v>31</v>
      </c>
      <c r="D52" s="40"/>
      <c r="E52" s="40"/>
      <c r="F52" s="33" t="str">
        <f>IF(E18="","",E18)</f>
        <v/>
      </c>
      <c r="G52" s="40"/>
      <c r="H52" s="40"/>
      <c r="I52" s="116"/>
      <c r="J52" s="360"/>
      <c r="K52" s="43"/>
    </row>
    <row r="53" spans="2:47" s="1" customFormat="1" ht="10.35" customHeight="1">
      <c r="B53" s="39"/>
      <c r="C53" s="40"/>
      <c r="D53" s="40"/>
      <c r="E53" s="40"/>
      <c r="F53" s="40"/>
      <c r="G53" s="40"/>
      <c r="H53" s="40"/>
      <c r="I53" s="116"/>
      <c r="J53" s="40"/>
      <c r="K53" s="43"/>
    </row>
    <row r="54" spans="2:47" s="1" customFormat="1" ht="29.25" customHeight="1">
      <c r="B54" s="39"/>
      <c r="C54" s="142" t="s">
        <v>96</v>
      </c>
      <c r="D54" s="130"/>
      <c r="E54" s="130"/>
      <c r="F54" s="130"/>
      <c r="G54" s="130"/>
      <c r="H54" s="130"/>
      <c r="I54" s="143"/>
      <c r="J54" s="144" t="s">
        <v>97</v>
      </c>
      <c r="K54" s="145"/>
    </row>
    <row r="55" spans="2:47" s="1" customFormat="1" ht="10.35" customHeight="1">
      <c r="B55" s="39"/>
      <c r="C55" s="40"/>
      <c r="D55" s="40"/>
      <c r="E55" s="40"/>
      <c r="F55" s="40"/>
      <c r="G55" s="40"/>
      <c r="H55" s="40"/>
      <c r="I55" s="116"/>
      <c r="J55" s="40"/>
      <c r="K55" s="43"/>
    </row>
    <row r="56" spans="2:47" s="1" customFormat="1" ht="29.25" customHeight="1">
      <c r="B56" s="39"/>
      <c r="C56" s="146" t="s">
        <v>98</v>
      </c>
      <c r="D56" s="40"/>
      <c r="E56" s="40"/>
      <c r="F56" s="40"/>
      <c r="G56" s="40"/>
      <c r="H56" s="40"/>
      <c r="I56" s="116"/>
      <c r="J56" s="126">
        <f>J92</f>
        <v>0</v>
      </c>
      <c r="K56" s="43"/>
      <c r="AU56" s="22" t="s">
        <v>99</v>
      </c>
    </row>
    <row r="57" spans="2:47" s="7" customFormat="1" ht="24.9" customHeight="1">
      <c r="B57" s="147"/>
      <c r="C57" s="148"/>
      <c r="D57" s="149" t="s">
        <v>100</v>
      </c>
      <c r="E57" s="150"/>
      <c r="F57" s="150"/>
      <c r="G57" s="150"/>
      <c r="H57" s="150"/>
      <c r="I57" s="151"/>
      <c r="J57" s="152">
        <f>J93</f>
        <v>0</v>
      </c>
      <c r="K57" s="153"/>
    </row>
    <row r="58" spans="2:47" s="8" customFormat="1" ht="19.95" customHeight="1">
      <c r="B58" s="154"/>
      <c r="C58" s="155"/>
      <c r="D58" s="156" t="s">
        <v>101</v>
      </c>
      <c r="E58" s="157"/>
      <c r="F58" s="157"/>
      <c r="G58" s="157"/>
      <c r="H58" s="157"/>
      <c r="I58" s="158"/>
      <c r="J58" s="159">
        <f>J94</f>
        <v>0</v>
      </c>
      <c r="K58" s="160"/>
    </row>
    <row r="59" spans="2:47" s="8" customFormat="1" ht="19.95" customHeight="1">
      <c r="B59" s="154"/>
      <c r="C59" s="155"/>
      <c r="D59" s="156" t="s">
        <v>102</v>
      </c>
      <c r="E59" s="157"/>
      <c r="F59" s="157"/>
      <c r="G59" s="157"/>
      <c r="H59" s="157"/>
      <c r="I59" s="158"/>
      <c r="J59" s="159">
        <f>J97</f>
        <v>0</v>
      </c>
      <c r="K59" s="160"/>
    </row>
    <row r="60" spans="2:47" s="8" customFormat="1" ht="19.95" customHeight="1">
      <c r="B60" s="154"/>
      <c r="C60" s="155"/>
      <c r="D60" s="156" t="s">
        <v>103</v>
      </c>
      <c r="E60" s="157"/>
      <c r="F60" s="157"/>
      <c r="G60" s="157"/>
      <c r="H60" s="157"/>
      <c r="I60" s="158"/>
      <c r="J60" s="159">
        <f>J110</f>
        <v>0</v>
      </c>
      <c r="K60" s="160"/>
    </row>
    <row r="61" spans="2:47" s="8" customFormat="1" ht="19.95" customHeight="1">
      <c r="B61" s="154"/>
      <c r="C61" s="155"/>
      <c r="D61" s="156" t="s">
        <v>104</v>
      </c>
      <c r="E61" s="157"/>
      <c r="F61" s="157"/>
      <c r="G61" s="157"/>
      <c r="H61" s="157"/>
      <c r="I61" s="158"/>
      <c r="J61" s="159">
        <f>J119</f>
        <v>0</v>
      </c>
      <c r="K61" s="160"/>
    </row>
    <row r="62" spans="2:47" s="8" customFormat="1" ht="19.95" customHeight="1">
      <c r="B62" s="154"/>
      <c r="C62" s="155"/>
      <c r="D62" s="156" t="s">
        <v>105</v>
      </c>
      <c r="E62" s="157"/>
      <c r="F62" s="157"/>
      <c r="G62" s="157"/>
      <c r="H62" s="157"/>
      <c r="I62" s="158"/>
      <c r="J62" s="159">
        <f>J125</f>
        <v>0</v>
      </c>
      <c r="K62" s="160"/>
    </row>
    <row r="63" spans="2:47" s="7" customFormat="1" ht="24.9" customHeight="1">
      <c r="B63" s="147"/>
      <c r="C63" s="148"/>
      <c r="D63" s="149" t="s">
        <v>106</v>
      </c>
      <c r="E63" s="150"/>
      <c r="F63" s="150"/>
      <c r="G63" s="150"/>
      <c r="H63" s="150"/>
      <c r="I63" s="151"/>
      <c r="J63" s="152">
        <f>J127</f>
        <v>0</v>
      </c>
      <c r="K63" s="153"/>
    </row>
    <row r="64" spans="2:47" s="8" customFormat="1" ht="19.95" customHeight="1">
      <c r="B64" s="154"/>
      <c r="C64" s="155"/>
      <c r="D64" s="156" t="s">
        <v>107</v>
      </c>
      <c r="E64" s="157"/>
      <c r="F64" s="157"/>
      <c r="G64" s="157"/>
      <c r="H64" s="157"/>
      <c r="I64" s="158"/>
      <c r="J64" s="159">
        <f>J128</f>
        <v>0</v>
      </c>
      <c r="K64" s="160"/>
    </row>
    <row r="65" spans="2:12" s="8" customFormat="1" ht="19.95" customHeight="1">
      <c r="B65" s="154"/>
      <c r="C65" s="155"/>
      <c r="D65" s="156" t="s">
        <v>108</v>
      </c>
      <c r="E65" s="157"/>
      <c r="F65" s="157"/>
      <c r="G65" s="157"/>
      <c r="H65" s="157"/>
      <c r="I65" s="158"/>
      <c r="J65" s="159">
        <f>J135</f>
        <v>0</v>
      </c>
      <c r="K65" s="160"/>
    </row>
    <row r="66" spans="2:12" s="8" customFormat="1" ht="19.95" customHeight="1">
      <c r="B66" s="154"/>
      <c r="C66" s="155"/>
      <c r="D66" s="156" t="s">
        <v>109</v>
      </c>
      <c r="E66" s="157"/>
      <c r="F66" s="157"/>
      <c r="G66" s="157"/>
      <c r="H66" s="157"/>
      <c r="I66" s="158"/>
      <c r="J66" s="159">
        <f>J138</f>
        <v>0</v>
      </c>
      <c r="K66" s="160"/>
    </row>
    <row r="67" spans="2:12" s="8" customFormat="1" ht="19.95" customHeight="1">
      <c r="B67" s="154"/>
      <c r="C67" s="155"/>
      <c r="D67" s="156" t="s">
        <v>110</v>
      </c>
      <c r="E67" s="157"/>
      <c r="F67" s="157"/>
      <c r="G67" s="157"/>
      <c r="H67" s="157"/>
      <c r="I67" s="158"/>
      <c r="J67" s="159">
        <f>J144</f>
        <v>0</v>
      </c>
      <c r="K67" s="160"/>
    </row>
    <row r="68" spans="2:12" s="8" customFormat="1" ht="19.95" customHeight="1">
      <c r="B68" s="154"/>
      <c r="C68" s="155"/>
      <c r="D68" s="156" t="s">
        <v>111</v>
      </c>
      <c r="E68" s="157"/>
      <c r="F68" s="157"/>
      <c r="G68" s="157"/>
      <c r="H68" s="157"/>
      <c r="I68" s="158"/>
      <c r="J68" s="159">
        <f>J164</f>
        <v>0</v>
      </c>
      <c r="K68" s="160"/>
    </row>
    <row r="69" spans="2:12" s="8" customFormat="1" ht="19.95" customHeight="1">
      <c r="B69" s="154"/>
      <c r="C69" s="155"/>
      <c r="D69" s="156" t="s">
        <v>112</v>
      </c>
      <c r="E69" s="157"/>
      <c r="F69" s="157"/>
      <c r="G69" s="157"/>
      <c r="H69" s="157"/>
      <c r="I69" s="158"/>
      <c r="J69" s="159">
        <f>J196</f>
        <v>0</v>
      </c>
      <c r="K69" s="160"/>
    </row>
    <row r="70" spans="2:12" s="8" customFormat="1" ht="19.95" customHeight="1">
      <c r="B70" s="154"/>
      <c r="C70" s="155"/>
      <c r="D70" s="156" t="s">
        <v>113</v>
      </c>
      <c r="E70" s="157"/>
      <c r="F70" s="157"/>
      <c r="G70" s="157"/>
      <c r="H70" s="157"/>
      <c r="I70" s="158"/>
      <c r="J70" s="159">
        <f>J203</f>
        <v>0</v>
      </c>
      <c r="K70" s="160"/>
    </row>
    <row r="71" spans="2:12" s="7" customFormat="1" ht="24.9" customHeight="1">
      <c r="B71" s="147"/>
      <c r="C71" s="148"/>
      <c r="D71" s="149" t="s">
        <v>114</v>
      </c>
      <c r="E71" s="150"/>
      <c r="F71" s="150"/>
      <c r="G71" s="150"/>
      <c r="H71" s="150"/>
      <c r="I71" s="151"/>
      <c r="J71" s="152">
        <f>J226</f>
        <v>0</v>
      </c>
      <c r="K71" s="153"/>
    </row>
    <row r="72" spans="2:12" s="8" customFormat="1" ht="19.95" customHeight="1">
      <c r="B72" s="154"/>
      <c r="C72" s="155"/>
      <c r="D72" s="156" t="s">
        <v>115</v>
      </c>
      <c r="E72" s="157"/>
      <c r="F72" s="157"/>
      <c r="G72" s="157"/>
      <c r="H72" s="157"/>
      <c r="I72" s="158"/>
      <c r="J72" s="159">
        <f>J227</f>
        <v>0</v>
      </c>
      <c r="K72" s="160"/>
    </row>
    <row r="73" spans="2:12" s="1" customFormat="1" ht="21.75" customHeight="1">
      <c r="B73" s="39"/>
      <c r="C73" s="40"/>
      <c r="D73" s="40"/>
      <c r="E73" s="40"/>
      <c r="F73" s="40"/>
      <c r="G73" s="40"/>
      <c r="H73" s="40"/>
      <c r="I73" s="116"/>
      <c r="J73" s="40"/>
      <c r="K73" s="43"/>
    </row>
    <row r="74" spans="2:12" s="1" customFormat="1" ht="6.9" customHeight="1">
      <c r="B74" s="54"/>
      <c r="C74" s="55"/>
      <c r="D74" s="55"/>
      <c r="E74" s="55"/>
      <c r="F74" s="55"/>
      <c r="G74" s="55"/>
      <c r="H74" s="55"/>
      <c r="I74" s="137"/>
      <c r="J74" s="55"/>
      <c r="K74" s="56"/>
    </row>
    <row r="78" spans="2:12" s="1" customFormat="1" ht="6.9" customHeight="1">
      <c r="B78" s="57"/>
      <c r="C78" s="58"/>
      <c r="D78" s="58"/>
      <c r="E78" s="58"/>
      <c r="F78" s="58"/>
      <c r="G78" s="58"/>
      <c r="H78" s="58"/>
      <c r="I78" s="140"/>
      <c r="J78" s="58"/>
      <c r="K78" s="58"/>
      <c r="L78" s="59"/>
    </row>
    <row r="79" spans="2:12" s="1" customFormat="1" ht="36.9" customHeight="1">
      <c r="B79" s="39"/>
      <c r="C79" s="60" t="s">
        <v>116</v>
      </c>
      <c r="D79" s="61"/>
      <c r="E79" s="61"/>
      <c r="F79" s="61"/>
      <c r="G79" s="61"/>
      <c r="H79" s="61"/>
      <c r="I79" s="161"/>
      <c r="J79" s="61"/>
      <c r="K79" s="61"/>
      <c r="L79" s="59"/>
    </row>
    <row r="80" spans="2:12" s="1" customFormat="1" ht="6.9" customHeight="1">
      <c r="B80" s="39"/>
      <c r="C80" s="61"/>
      <c r="D80" s="61"/>
      <c r="E80" s="61"/>
      <c r="F80" s="61"/>
      <c r="G80" s="61"/>
      <c r="H80" s="61"/>
      <c r="I80" s="161"/>
      <c r="J80" s="61"/>
      <c r="K80" s="61"/>
      <c r="L80" s="59"/>
    </row>
    <row r="81" spans="2:65" s="1" customFormat="1" ht="14.4" customHeight="1">
      <c r="B81" s="39"/>
      <c r="C81" s="63" t="s">
        <v>18</v>
      </c>
      <c r="D81" s="61"/>
      <c r="E81" s="61"/>
      <c r="F81" s="61"/>
      <c r="G81" s="61"/>
      <c r="H81" s="61"/>
      <c r="I81" s="161"/>
      <c r="J81" s="61"/>
      <c r="K81" s="61"/>
      <c r="L81" s="59"/>
    </row>
    <row r="82" spans="2:65" s="1" customFormat="1" ht="16.5" customHeight="1">
      <c r="B82" s="39"/>
      <c r="C82" s="61"/>
      <c r="D82" s="61"/>
      <c r="E82" s="361" t="str">
        <f>E7</f>
        <v>Dům dětí a mládeže Kopřivnice - Interiéry</v>
      </c>
      <c r="F82" s="362"/>
      <c r="G82" s="362"/>
      <c r="H82" s="362"/>
      <c r="I82" s="161"/>
      <c r="J82" s="61"/>
      <c r="K82" s="61"/>
      <c r="L82" s="59"/>
    </row>
    <row r="83" spans="2:65" s="1" customFormat="1" ht="14.4" customHeight="1">
      <c r="B83" s="39"/>
      <c r="C83" s="63" t="s">
        <v>93</v>
      </c>
      <c r="D83" s="61"/>
      <c r="E83" s="61"/>
      <c r="F83" s="61"/>
      <c r="G83" s="61"/>
      <c r="H83" s="61"/>
      <c r="I83" s="161"/>
      <c r="J83" s="61"/>
      <c r="K83" s="61"/>
      <c r="L83" s="59"/>
    </row>
    <row r="84" spans="2:65" s="1" customFormat="1" ht="17.25" customHeight="1">
      <c r="B84" s="39"/>
      <c r="C84" s="61"/>
      <c r="D84" s="61"/>
      <c r="E84" s="352" t="str">
        <f>E9</f>
        <v>01 - Stavební úpravy</v>
      </c>
      <c r="F84" s="363"/>
      <c r="G84" s="363"/>
      <c r="H84" s="363"/>
      <c r="I84" s="161"/>
      <c r="J84" s="61"/>
      <c r="K84" s="61"/>
      <c r="L84" s="59"/>
    </row>
    <row r="85" spans="2:65" s="1" customFormat="1" ht="6.9" customHeight="1">
      <c r="B85" s="39"/>
      <c r="C85" s="61"/>
      <c r="D85" s="61"/>
      <c r="E85" s="61"/>
      <c r="F85" s="61"/>
      <c r="G85" s="61"/>
      <c r="H85" s="61"/>
      <c r="I85" s="161"/>
      <c r="J85" s="61"/>
      <c r="K85" s="61"/>
      <c r="L85" s="59"/>
    </row>
    <row r="86" spans="2:65" s="1" customFormat="1" ht="18" customHeight="1">
      <c r="B86" s="39"/>
      <c r="C86" s="63" t="s">
        <v>23</v>
      </c>
      <c r="D86" s="61"/>
      <c r="E86" s="61"/>
      <c r="F86" s="162" t="str">
        <f>F12</f>
        <v>Kopřivnice</v>
      </c>
      <c r="G86" s="61"/>
      <c r="H86" s="61"/>
      <c r="I86" s="163" t="s">
        <v>25</v>
      </c>
      <c r="J86" s="71" t="str">
        <f>IF(J12="","",J12)</f>
        <v>9. 12. 2018</v>
      </c>
      <c r="K86" s="61"/>
      <c r="L86" s="59"/>
    </row>
    <row r="87" spans="2:65" s="1" customFormat="1" ht="6.9" customHeight="1">
      <c r="B87" s="39"/>
      <c r="C87" s="61"/>
      <c r="D87" s="61"/>
      <c r="E87" s="61"/>
      <c r="F87" s="61"/>
      <c r="G87" s="61"/>
      <c r="H87" s="61"/>
      <c r="I87" s="161"/>
      <c r="J87" s="61"/>
      <c r="K87" s="61"/>
      <c r="L87" s="59"/>
    </row>
    <row r="88" spans="2:65" s="1" customFormat="1" ht="13.2">
      <c r="B88" s="39"/>
      <c r="C88" s="63" t="s">
        <v>27</v>
      </c>
      <c r="D88" s="61"/>
      <c r="E88" s="61"/>
      <c r="F88" s="162" t="str">
        <f>E15</f>
        <v xml:space="preserve"> </v>
      </c>
      <c r="G88" s="61"/>
      <c r="H88" s="61"/>
      <c r="I88" s="163" t="s">
        <v>33</v>
      </c>
      <c r="J88" s="162" t="str">
        <f>E21</f>
        <v>Ing.Lenka Krhovjáková</v>
      </c>
      <c r="K88" s="61"/>
      <c r="L88" s="59"/>
    </row>
    <row r="89" spans="2:65" s="1" customFormat="1" ht="14.4" customHeight="1">
      <c r="B89" s="39"/>
      <c r="C89" s="63" t="s">
        <v>31</v>
      </c>
      <c r="D89" s="61"/>
      <c r="E89" s="61"/>
      <c r="F89" s="162" t="str">
        <f>IF(E18="","",E18)</f>
        <v/>
      </c>
      <c r="G89" s="61"/>
      <c r="H89" s="61"/>
      <c r="I89" s="161"/>
      <c r="J89" s="61"/>
      <c r="K89" s="61"/>
      <c r="L89" s="59"/>
    </row>
    <row r="90" spans="2:65" s="1" customFormat="1" ht="10.35" customHeight="1">
      <c r="B90" s="39"/>
      <c r="C90" s="61"/>
      <c r="D90" s="61"/>
      <c r="E90" s="61"/>
      <c r="F90" s="61"/>
      <c r="G90" s="61"/>
      <c r="H90" s="61"/>
      <c r="I90" s="161"/>
      <c r="J90" s="61"/>
      <c r="K90" s="61"/>
      <c r="L90" s="59"/>
    </row>
    <row r="91" spans="2:65" s="9" customFormat="1" ht="29.25" customHeight="1">
      <c r="B91" s="164"/>
      <c r="C91" s="165" t="s">
        <v>117</v>
      </c>
      <c r="D91" s="166" t="s">
        <v>58</v>
      </c>
      <c r="E91" s="166" t="s">
        <v>54</v>
      </c>
      <c r="F91" s="166" t="s">
        <v>118</v>
      </c>
      <c r="G91" s="166" t="s">
        <v>119</v>
      </c>
      <c r="H91" s="166" t="s">
        <v>120</v>
      </c>
      <c r="I91" s="167" t="s">
        <v>121</v>
      </c>
      <c r="J91" s="166" t="s">
        <v>97</v>
      </c>
      <c r="K91" s="168" t="s">
        <v>122</v>
      </c>
      <c r="L91" s="169"/>
      <c r="M91" s="79" t="s">
        <v>123</v>
      </c>
      <c r="N91" s="80" t="s">
        <v>43</v>
      </c>
      <c r="O91" s="80" t="s">
        <v>124</v>
      </c>
      <c r="P91" s="80" t="s">
        <v>125</v>
      </c>
      <c r="Q91" s="80" t="s">
        <v>126</v>
      </c>
      <c r="R91" s="80" t="s">
        <v>127</v>
      </c>
      <c r="S91" s="80" t="s">
        <v>128</v>
      </c>
      <c r="T91" s="81" t="s">
        <v>129</v>
      </c>
    </row>
    <row r="92" spans="2:65" s="1" customFormat="1" ht="29.25" customHeight="1">
      <c r="B92" s="39"/>
      <c r="C92" s="85" t="s">
        <v>98</v>
      </c>
      <c r="D92" s="61"/>
      <c r="E92" s="61"/>
      <c r="F92" s="61"/>
      <c r="G92" s="61"/>
      <c r="H92" s="61"/>
      <c r="I92" s="161"/>
      <c r="J92" s="170">
        <f>BK92</f>
        <v>0</v>
      </c>
      <c r="K92" s="61"/>
      <c r="L92" s="59"/>
      <c r="M92" s="82"/>
      <c r="N92" s="83"/>
      <c r="O92" s="83"/>
      <c r="P92" s="171">
        <f>P93+P127+P226</f>
        <v>0</v>
      </c>
      <c r="Q92" s="83"/>
      <c r="R92" s="171">
        <f>R93+R127+R226</f>
        <v>1.6128459800000001</v>
      </c>
      <c r="S92" s="83"/>
      <c r="T92" s="172">
        <f>T93+T127+T226</f>
        <v>2.0186760000000001</v>
      </c>
      <c r="AT92" s="22" t="s">
        <v>72</v>
      </c>
      <c r="AU92" s="22" t="s">
        <v>99</v>
      </c>
      <c r="BK92" s="173">
        <f>BK93+BK127+BK226</f>
        <v>0</v>
      </c>
    </row>
    <row r="93" spans="2:65" s="10" customFormat="1" ht="37.35" customHeight="1">
      <c r="B93" s="174"/>
      <c r="C93" s="175"/>
      <c r="D93" s="176" t="s">
        <v>72</v>
      </c>
      <c r="E93" s="177" t="s">
        <v>130</v>
      </c>
      <c r="F93" s="177" t="s">
        <v>131</v>
      </c>
      <c r="G93" s="175"/>
      <c r="H93" s="175"/>
      <c r="I93" s="178"/>
      <c r="J93" s="179">
        <f>BK93</f>
        <v>0</v>
      </c>
      <c r="K93" s="175"/>
      <c r="L93" s="180"/>
      <c r="M93" s="181"/>
      <c r="N93" s="182"/>
      <c r="O93" s="182"/>
      <c r="P93" s="183">
        <f>P94+P97+P110+P119+P125</f>
        <v>0</v>
      </c>
      <c r="Q93" s="182"/>
      <c r="R93" s="183">
        <f>R94+R97+R110+R119+R125</f>
        <v>0.2591599</v>
      </c>
      <c r="S93" s="182"/>
      <c r="T93" s="184">
        <f>T94+T97+T110+T119+T125</f>
        <v>1.628172</v>
      </c>
      <c r="AR93" s="185" t="s">
        <v>81</v>
      </c>
      <c r="AT93" s="186" t="s">
        <v>72</v>
      </c>
      <c r="AU93" s="186" t="s">
        <v>73</v>
      </c>
      <c r="AY93" s="185" t="s">
        <v>132</v>
      </c>
      <c r="BK93" s="187">
        <f>BK94+BK97+BK110+BK119+BK125</f>
        <v>0</v>
      </c>
    </row>
    <row r="94" spans="2:65" s="10" customFormat="1" ht="19.95" customHeight="1">
      <c r="B94" s="174"/>
      <c r="C94" s="175"/>
      <c r="D94" s="176" t="s">
        <v>72</v>
      </c>
      <c r="E94" s="188" t="s">
        <v>133</v>
      </c>
      <c r="F94" s="188" t="s">
        <v>134</v>
      </c>
      <c r="G94" s="175"/>
      <c r="H94" s="175"/>
      <c r="I94" s="178"/>
      <c r="J94" s="189">
        <f>BK94</f>
        <v>0</v>
      </c>
      <c r="K94" s="175"/>
      <c r="L94" s="180"/>
      <c r="M94" s="181"/>
      <c r="N94" s="182"/>
      <c r="O94" s="182"/>
      <c r="P94" s="183">
        <f>SUM(P95:P96)</f>
        <v>0</v>
      </c>
      <c r="Q94" s="182"/>
      <c r="R94" s="183">
        <f>SUM(R95:R96)</f>
        <v>0.103978</v>
      </c>
      <c r="S94" s="182"/>
      <c r="T94" s="184">
        <f>SUM(T95:T96)</f>
        <v>0</v>
      </c>
      <c r="AR94" s="185" t="s">
        <v>81</v>
      </c>
      <c r="AT94" s="186" t="s">
        <v>72</v>
      </c>
      <c r="AU94" s="186" t="s">
        <v>81</v>
      </c>
      <c r="AY94" s="185" t="s">
        <v>132</v>
      </c>
      <c r="BK94" s="187">
        <f>SUM(BK95:BK96)</f>
        <v>0</v>
      </c>
    </row>
    <row r="95" spans="2:65" s="1" customFormat="1" ht="38.25" customHeight="1">
      <c r="B95" s="39"/>
      <c r="C95" s="190" t="s">
        <v>81</v>
      </c>
      <c r="D95" s="190" t="s">
        <v>135</v>
      </c>
      <c r="E95" s="191" t="s">
        <v>136</v>
      </c>
      <c r="F95" s="192" t="s">
        <v>137</v>
      </c>
      <c r="G95" s="193" t="s">
        <v>138</v>
      </c>
      <c r="H95" s="194">
        <v>1.4</v>
      </c>
      <c r="I95" s="195"/>
      <c r="J95" s="196">
        <f>ROUND(I95*H95,2)</f>
        <v>0</v>
      </c>
      <c r="K95" s="192" t="s">
        <v>139</v>
      </c>
      <c r="L95" s="59"/>
      <c r="M95" s="197" t="s">
        <v>21</v>
      </c>
      <c r="N95" s="198" t="s">
        <v>44</v>
      </c>
      <c r="O95" s="40"/>
      <c r="P95" s="199">
        <f>O95*H95</f>
        <v>0</v>
      </c>
      <c r="Q95" s="199">
        <v>7.4270000000000003E-2</v>
      </c>
      <c r="R95" s="199">
        <f>Q95*H95</f>
        <v>0.103978</v>
      </c>
      <c r="S95" s="199">
        <v>0</v>
      </c>
      <c r="T95" s="200">
        <f>S95*H95</f>
        <v>0</v>
      </c>
      <c r="AR95" s="22" t="s">
        <v>140</v>
      </c>
      <c r="AT95" s="22" t="s">
        <v>135</v>
      </c>
      <c r="AU95" s="22" t="s">
        <v>83</v>
      </c>
      <c r="AY95" s="22" t="s">
        <v>132</v>
      </c>
      <c r="BE95" s="201">
        <f>IF(N95="základní",J95,0)</f>
        <v>0</v>
      </c>
      <c r="BF95" s="201">
        <f>IF(N95="snížená",J95,0)</f>
        <v>0</v>
      </c>
      <c r="BG95" s="201">
        <f>IF(N95="zákl. přenesená",J95,0)</f>
        <v>0</v>
      </c>
      <c r="BH95" s="201">
        <f>IF(N95="sníž. přenesená",J95,0)</f>
        <v>0</v>
      </c>
      <c r="BI95" s="201">
        <f>IF(N95="nulová",J95,0)</f>
        <v>0</v>
      </c>
      <c r="BJ95" s="22" t="s">
        <v>81</v>
      </c>
      <c r="BK95" s="201">
        <f>ROUND(I95*H95,2)</f>
        <v>0</v>
      </c>
      <c r="BL95" s="22" t="s">
        <v>140</v>
      </c>
      <c r="BM95" s="22" t="s">
        <v>141</v>
      </c>
    </row>
    <row r="96" spans="2:65" s="11" customFormat="1" ht="12">
      <c r="B96" s="202"/>
      <c r="C96" s="203"/>
      <c r="D96" s="204" t="s">
        <v>142</v>
      </c>
      <c r="E96" s="205" t="s">
        <v>21</v>
      </c>
      <c r="F96" s="206" t="s">
        <v>143</v>
      </c>
      <c r="G96" s="203"/>
      <c r="H96" s="207">
        <v>1.4</v>
      </c>
      <c r="I96" s="208"/>
      <c r="J96" s="203"/>
      <c r="K96" s="203"/>
      <c r="L96" s="209"/>
      <c r="M96" s="210"/>
      <c r="N96" s="211"/>
      <c r="O96" s="211"/>
      <c r="P96" s="211"/>
      <c r="Q96" s="211"/>
      <c r="R96" s="211"/>
      <c r="S96" s="211"/>
      <c r="T96" s="212"/>
      <c r="AT96" s="213" t="s">
        <v>142</v>
      </c>
      <c r="AU96" s="213" t="s">
        <v>83</v>
      </c>
      <c r="AV96" s="11" t="s">
        <v>83</v>
      </c>
      <c r="AW96" s="11" t="s">
        <v>36</v>
      </c>
      <c r="AX96" s="11" t="s">
        <v>81</v>
      </c>
      <c r="AY96" s="213" t="s">
        <v>132</v>
      </c>
    </row>
    <row r="97" spans="2:65" s="10" customFormat="1" ht="29.85" customHeight="1">
      <c r="B97" s="174"/>
      <c r="C97" s="175"/>
      <c r="D97" s="176" t="s">
        <v>72</v>
      </c>
      <c r="E97" s="188" t="s">
        <v>144</v>
      </c>
      <c r="F97" s="188" t="s">
        <v>145</v>
      </c>
      <c r="G97" s="175"/>
      <c r="H97" s="175"/>
      <c r="I97" s="178"/>
      <c r="J97" s="189">
        <f>BK97</f>
        <v>0</v>
      </c>
      <c r="K97" s="175"/>
      <c r="L97" s="180"/>
      <c r="M97" s="181"/>
      <c r="N97" s="182"/>
      <c r="O97" s="182"/>
      <c r="P97" s="183">
        <f>SUM(P98:P109)</f>
        <v>0</v>
      </c>
      <c r="Q97" s="182"/>
      <c r="R97" s="183">
        <f>SUM(R98:R109)</f>
        <v>0.1471179</v>
      </c>
      <c r="S97" s="182"/>
      <c r="T97" s="184">
        <f>SUM(T98:T109)</f>
        <v>0</v>
      </c>
      <c r="AR97" s="185" t="s">
        <v>81</v>
      </c>
      <c r="AT97" s="186" t="s">
        <v>72</v>
      </c>
      <c r="AU97" s="186" t="s">
        <v>81</v>
      </c>
      <c r="AY97" s="185" t="s">
        <v>132</v>
      </c>
      <c r="BK97" s="187">
        <f>SUM(BK98:BK109)</f>
        <v>0</v>
      </c>
    </row>
    <row r="98" spans="2:65" s="1" customFormat="1" ht="16.5" customHeight="1">
      <c r="B98" s="39"/>
      <c r="C98" s="190" t="s">
        <v>83</v>
      </c>
      <c r="D98" s="190" t="s">
        <v>135</v>
      </c>
      <c r="E98" s="191" t="s">
        <v>146</v>
      </c>
      <c r="F98" s="192" t="s">
        <v>147</v>
      </c>
      <c r="G98" s="193" t="s">
        <v>138</v>
      </c>
      <c r="H98" s="194">
        <v>0.41</v>
      </c>
      <c r="I98" s="195"/>
      <c r="J98" s="196">
        <f>ROUND(I98*H98,2)</f>
        <v>0</v>
      </c>
      <c r="K98" s="192" t="s">
        <v>139</v>
      </c>
      <c r="L98" s="59"/>
      <c r="M98" s="197" t="s">
        <v>21</v>
      </c>
      <c r="N98" s="198" t="s">
        <v>44</v>
      </c>
      <c r="O98" s="40"/>
      <c r="P98" s="199">
        <f>O98*H98</f>
        <v>0</v>
      </c>
      <c r="Q98" s="199">
        <v>0.04</v>
      </c>
      <c r="R98" s="199">
        <f>Q98*H98</f>
        <v>1.6399999999999998E-2</v>
      </c>
      <c r="S98" s="199">
        <v>0</v>
      </c>
      <c r="T98" s="200">
        <f>S98*H98</f>
        <v>0</v>
      </c>
      <c r="AR98" s="22" t="s">
        <v>140</v>
      </c>
      <c r="AT98" s="22" t="s">
        <v>135</v>
      </c>
      <c r="AU98" s="22" t="s">
        <v>83</v>
      </c>
      <c r="AY98" s="22" t="s">
        <v>132</v>
      </c>
      <c r="BE98" s="201">
        <f>IF(N98="základní",J98,0)</f>
        <v>0</v>
      </c>
      <c r="BF98" s="201">
        <f>IF(N98="snížená",J98,0)</f>
        <v>0</v>
      </c>
      <c r="BG98" s="201">
        <f>IF(N98="zákl. přenesená",J98,0)</f>
        <v>0</v>
      </c>
      <c r="BH98" s="201">
        <f>IF(N98="sníž. přenesená",J98,0)</f>
        <v>0</v>
      </c>
      <c r="BI98" s="201">
        <f>IF(N98="nulová",J98,0)</f>
        <v>0</v>
      </c>
      <c r="BJ98" s="22" t="s">
        <v>81</v>
      </c>
      <c r="BK98" s="201">
        <f>ROUND(I98*H98,2)</f>
        <v>0</v>
      </c>
      <c r="BL98" s="22" t="s">
        <v>140</v>
      </c>
      <c r="BM98" s="22" t="s">
        <v>148</v>
      </c>
    </row>
    <row r="99" spans="2:65" s="11" customFormat="1" ht="12">
      <c r="B99" s="202"/>
      <c r="C99" s="203"/>
      <c r="D99" s="204" t="s">
        <v>142</v>
      </c>
      <c r="E99" s="205" t="s">
        <v>21</v>
      </c>
      <c r="F99" s="206" t="s">
        <v>149</v>
      </c>
      <c r="G99" s="203"/>
      <c r="H99" s="207">
        <v>0.41</v>
      </c>
      <c r="I99" s="208"/>
      <c r="J99" s="203"/>
      <c r="K99" s="203"/>
      <c r="L99" s="209"/>
      <c r="M99" s="210"/>
      <c r="N99" s="211"/>
      <c r="O99" s="211"/>
      <c r="P99" s="211"/>
      <c r="Q99" s="211"/>
      <c r="R99" s="211"/>
      <c r="S99" s="211"/>
      <c r="T99" s="212"/>
      <c r="AT99" s="213" t="s">
        <v>142</v>
      </c>
      <c r="AU99" s="213" t="s">
        <v>83</v>
      </c>
      <c r="AV99" s="11" t="s">
        <v>83</v>
      </c>
      <c r="AW99" s="11" t="s">
        <v>36</v>
      </c>
      <c r="AX99" s="11" t="s">
        <v>81</v>
      </c>
      <c r="AY99" s="213" t="s">
        <v>132</v>
      </c>
    </row>
    <row r="100" spans="2:65" s="1" customFormat="1" ht="16.5" customHeight="1">
      <c r="B100" s="39"/>
      <c r="C100" s="190" t="s">
        <v>133</v>
      </c>
      <c r="D100" s="190" t="s">
        <v>135</v>
      </c>
      <c r="E100" s="191" t="s">
        <v>150</v>
      </c>
      <c r="F100" s="192" t="s">
        <v>151</v>
      </c>
      <c r="G100" s="193" t="s">
        <v>138</v>
      </c>
      <c r="H100" s="194">
        <v>0.41</v>
      </c>
      <c r="I100" s="195"/>
      <c r="J100" s="196">
        <f>ROUND(I100*H100,2)</f>
        <v>0</v>
      </c>
      <c r="K100" s="192" t="s">
        <v>139</v>
      </c>
      <c r="L100" s="59"/>
      <c r="M100" s="197" t="s">
        <v>21</v>
      </c>
      <c r="N100" s="198" t="s">
        <v>44</v>
      </c>
      <c r="O100" s="40"/>
      <c r="P100" s="199">
        <f>O100*H100</f>
        <v>0</v>
      </c>
      <c r="Q100" s="199">
        <v>4.0629999999999999E-2</v>
      </c>
      <c r="R100" s="199">
        <f>Q100*H100</f>
        <v>1.6658299999999997E-2</v>
      </c>
      <c r="S100" s="199">
        <v>0</v>
      </c>
      <c r="T100" s="200">
        <f>S100*H100</f>
        <v>0</v>
      </c>
      <c r="AR100" s="22" t="s">
        <v>140</v>
      </c>
      <c r="AT100" s="22" t="s">
        <v>135</v>
      </c>
      <c r="AU100" s="22" t="s">
        <v>83</v>
      </c>
      <c r="AY100" s="22" t="s">
        <v>132</v>
      </c>
      <c r="BE100" s="201">
        <f>IF(N100="základní",J100,0)</f>
        <v>0</v>
      </c>
      <c r="BF100" s="201">
        <f>IF(N100="snížená",J100,0)</f>
        <v>0</v>
      </c>
      <c r="BG100" s="201">
        <f>IF(N100="zákl. přenesená",J100,0)</f>
        <v>0</v>
      </c>
      <c r="BH100" s="201">
        <f>IF(N100="sníž. přenesená",J100,0)</f>
        <v>0</v>
      </c>
      <c r="BI100" s="201">
        <f>IF(N100="nulová",J100,0)</f>
        <v>0</v>
      </c>
      <c r="BJ100" s="22" t="s">
        <v>81</v>
      </c>
      <c r="BK100" s="201">
        <f>ROUND(I100*H100,2)</f>
        <v>0</v>
      </c>
      <c r="BL100" s="22" t="s">
        <v>140</v>
      </c>
      <c r="BM100" s="22" t="s">
        <v>152</v>
      </c>
    </row>
    <row r="101" spans="2:65" s="1" customFormat="1" ht="16.5" customHeight="1">
      <c r="B101" s="39"/>
      <c r="C101" s="190" t="s">
        <v>140</v>
      </c>
      <c r="D101" s="190" t="s">
        <v>135</v>
      </c>
      <c r="E101" s="191" t="s">
        <v>153</v>
      </c>
      <c r="F101" s="192" t="s">
        <v>154</v>
      </c>
      <c r="G101" s="193" t="s">
        <v>138</v>
      </c>
      <c r="H101" s="194">
        <v>0.6</v>
      </c>
      <c r="I101" s="195"/>
      <c r="J101" s="196">
        <f>ROUND(I101*H101,2)</f>
        <v>0</v>
      </c>
      <c r="K101" s="192" t="s">
        <v>139</v>
      </c>
      <c r="L101" s="59"/>
      <c r="M101" s="197" t="s">
        <v>21</v>
      </c>
      <c r="N101" s="198" t="s">
        <v>44</v>
      </c>
      <c r="O101" s="40"/>
      <c r="P101" s="199">
        <f>O101*H101</f>
        <v>0</v>
      </c>
      <c r="Q101" s="199">
        <v>0.04</v>
      </c>
      <c r="R101" s="199">
        <f>Q101*H101</f>
        <v>2.4E-2</v>
      </c>
      <c r="S101" s="199">
        <v>0</v>
      </c>
      <c r="T101" s="200">
        <f>S101*H101</f>
        <v>0</v>
      </c>
      <c r="AR101" s="22" t="s">
        <v>140</v>
      </c>
      <c r="AT101" s="22" t="s">
        <v>135</v>
      </c>
      <c r="AU101" s="22" t="s">
        <v>83</v>
      </c>
      <c r="AY101" s="22" t="s">
        <v>132</v>
      </c>
      <c r="BE101" s="201">
        <f>IF(N101="základní",J101,0)</f>
        <v>0</v>
      </c>
      <c r="BF101" s="201">
        <f>IF(N101="snížená",J101,0)</f>
        <v>0</v>
      </c>
      <c r="BG101" s="201">
        <f>IF(N101="zákl. přenesená",J101,0)</f>
        <v>0</v>
      </c>
      <c r="BH101" s="201">
        <f>IF(N101="sníž. přenesená",J101,0)</f>
        <v>0</v>
      </c>
      <c r="BI101" s="201">
        <f>IF(N101="nulová",J101,0)</f>
        <v>0</v>
      </c>
      <c r="BJ101" s="22" t="s">
        <v>81</v>
      </c>
      <c r="BK101" s="201">
        <f>ROUND(I101*H101,2)</f>
        <v>0</v>
      </c>
      <c r="BL101" s="22" t="s">
        <v>140</v>
      </c>
      <c r="BM101" s="22" t="s">
        <v>155</v>
      </c>
    </row>
    <row r="102" spans="2:65" s="11" customFormat="1" ht="12">
      <c r="B102" s="202"/>
      <c r="C102" s="203"/>
      <c r="D102" s="204" t="s">
        <v>142</v>
      </c>
      <c r="E102" s="205" t="s">
        <v>21</v>
      </c>
      <c r="F102" s="206" t="s">
        <v>156</v>
      </c>
      <c r="G102" s="203"/>
      <c r="H102" s="207">
        <v>0.6</v>
      </c>
      <c r="I102" s="208"/>
      <c r="J102" s="203"/>
      <c r="K102" s="203"/>
      <c r="L102" s="209"/>
      <c r="M102" s="210"/>
      <c r="N102" s="211"/>
      <c r="O102" s="211"/>
      <c r="P102" s="211"/>
      <c r="Q102" s="211"/>
      <c r="R102" s="211"/>
      <c r="S102" s="211"/>
      <c r="T102" s="212"/>
      <c r="AT102" s="213" t="s">
        <v>142</v>
      </c>
      <c r="AU102" s="213" t="s">
        <v>83</v>
      </c>
      <c r="AV102" s="11" t="s">
        <v>83</v>
      </c>
      <c r="AW102" s="11" t="s">
        <v>36</v>
      </c>
      <c r="AX102" s="11" t="s">
        <v>81</v>
      </c>
      <c r="AY102" s="213" t="s">
        <v>132</v>
      </c>
    </row>
    <row r="103" spans="2:65" s="1" customFormat="1" ht="25.5" customHeight="1">
      <c r="B103" s="39"/>
      <c r="C103" s="190" t="s">
        <v>157</v>
      </c>
      <c r="D103" s="190" t="s">
        <v>135</v>
      </c>
      <c r="E103" s="191" t="s">
        <v>158</v>
      </c>
      <c r="F103" s="192" t="s">
        <v>159</v>
      </c>
      <c r="G103" s="193" t="s">
        <v>138</v>
      </c>
      <c r="H103" s="194">
        <v>2.8</v>
      </c>
      <c r="I103" s="195"/>
      <c r="J103" s="196">
        <f>ROUND(I103*H103,2)</f>
        <v>0</v>
      </c>
      <c r="K103" s="192" t="s">
        <v>139</v>
      </c>
      <c r="L103" s="59"/>
      <c r="M103" s="197" t="s">
        <v>21</v>
      </c>
      <c r="N103" s="198" t="s">
        <v>44</v>
      </c>
      <c r="O103" s="40"/>
      <c r="P103" s="199">
        <f>O103*H103</f>
        <v>0</v>
      </c>
      <c r="Q103" s="199">
        <v>4.3800000000000002E-3</v>
      </c>
      <c r="R103" s="199">
        <f>Q103*H103</f>
        <v>1.2264000000000001E-2</v>
      </c>
      <c r="S103" s="199">
        <v>0</v>
      </c>
      <c r="T103" s="200">
        <f>S103*H103</f>
        <v>0</v>
      </c>
      <c r="AR103" s="22" t="s">
        <v>140</v>
      </c>
      <c r="AT103" s="22" t="s">
        <v>135</v>
      </c>
      <c r="AU103" s="22" t="s">
        <v>83</v>
      </c>
      <c r="AY103" s="22" t="s">
        <v>132</v>
      </c>
      <c r="BE103" s="201">
        <f>IF(N103="základní",J103,0)</f>
        <v>0</v>
      </c>
      <c r="BF103" s="201">
        <f>IF(N103="snížená",J103,0)</f>
        <v>0</v>
      </c>
      <c r="BG103" s="201">
        <f>IF(N103="zákl. přenesená",J103,0)</f>
        <v>0</v>
      </c>
      <c r="BH103" s="201">
        <f>IF(N103="sníž. přenesená",J103,0)</f>
        <v>0</v>
      </c>
      <c r="BI103" s="201">
        <f>IF(N103="nulová",J103,0)</f>
        <v>0</v>
      </c>
      <c r="BJ103" s="22" t="s">
        <v>81</v>
      </c>
      <c r="BK103" s="201">
        <f>ROUND(I103*H103,2)</f>
        <v>0</v>
      </c>
      <c r="BL103" s="22" t="s">
        <v>140</v>
      </c>
      <c r="BM103" s="22" t="s">
        <v>160</v>
      </c>
    </row>
    <row r="104" spans="2:65" s="11" customFormat="1" ht="12">
      <c r="B104" s="202"/>
      <c r="C104" s="203"/>
      <c r="D104" s="204" t="s">
        <v>142</v>
      </c>
      <c r="E104" s="205" t="s">
        <v>21</v>
      </c>
      <c r="F104" s="206" t="s">
        <v>161</v>
      </c>
      <c r="G104" s="203"/>
      <c r="H104" s="207">
        <v>2.8</v>
      </c>
      <c r="I104" s="208"/>
      <c r="J104" s="203"/>
      <c r="K104" s="203"/>
      <c r="L104" s="209"/>
      <c r="M104" s="210"/>
      <c r="N104" s="211"/>
      <c r="O104" s="211"/>
      <c r="P104" s="211"/>
      <c r="Q104" s="211"/>
      <c r="R104" s="211"/>
      <c r="S104" s="211"/>
      <c r="T104" s="212"/>
      <c r="AT104" s="213" t="s">
        <v>142</v>
      </c>
      <c r="AU104" s="213" t="s">
        <v>83</v>
      </c>
      <c r="AV104" s="11" t="s">
        <v>83</v>
      </c>
      <c r="AW104" s="11" t="s">
        <v>36</v>
      </c>
      <c r="AX104" s="11" t="s">
        <v>81</v>
      </c>
      <c r="AY104" s="213" t="s">
        <v>132</v>
      </c>
    </row>
    <row r="105" spans="2:65" s="1" customFormat="1" ht="16.5" customHeight="1">
      <c r="B105" s="39"/>
      <c r="C105" s="190" t="s">
        <v>144</v>
      </c>
      <c r="D105" s="190" t="s">
        <v>135</v>
      </c>
      <c r="E105" s="191" t="s">
        <v>162</v>
      </c>
      <c r="F105" s="192" t="s">
        <v>163</v>
      </c>
      <c r="G105" s="193" t="s">
        <v>138</v>
      </c>
      <c r="H105" s="194">
        <v>0.6</v>
      </c>
      <c r="I105" s="195"/>
      <c r="J105" s="196">
        <f>ROUND(I105*H105,2)</f>
        <v>0</v>
      </c>
      <c r="K105" s="192" t="s">
        <v>139</v>
      </c>
      <c r="L105" s="59"/>
      <c r="M105" s="197" t="s">
        <v>21</v>
      </c>
      <c r="N105" s="198" t="s">
        <v>44</v>
      </c>
      <c r="O105" s="40"/>
      <c r="P105" s="199">
        <f>O105*H105</f>
        <v>0</v>
      </c>
      <c r="Q105" s="199">
        <v>4.0629999999999999E-2</v>
      </c>
      <c r="R105" s="199">
        <f>Q105*H105</f>
        <v>2.4378E-2</v>
      </c>
      <c r="S105" s="199">
        <v>0</v>
      </c>
      <c r="T105" s="200">
        <f>S105*H105</f>
        <v>0</v>
      </c>
      <c r="AR105" s="22" t="s">
        <v>140</v>
      </c>
      <c r="AT105" s="22" t="s">
        <v>135</v>
      </c>
      <c r="AU105" s="22" t="s">
        <v>83</v>
      </c>
      <c r="AY105" s="22" t="s">
        <v>132</v>
      </c>
      <c r="BE105" s="201">
        <f>IF(N105="základní",J105,0)</f>
        <v>0</v>
      </c>
      <c r="BF105" s="201">
        <f>IF(N105="snížená",J105,0)</f>
        <v>0</v>
      </c>
      <c r="BG105" s="201">
        <f>IF(N105="zákl. přenesená",J105,0)</f>
        <v>0</v>
      </c>
      <c r="BH105" s="201">
        <f>IF(N105="sníž. přenesená",J105,0)</f>
        <v>0</v>
      </c>
      <c r="BI105" s="201">
        <f>IF(N105="nulová",J105,0)</f>
        <v>0</v>
      </c>
      <c r="BJ105" s="22" t="s">
        <v>81</v>
      </c>
      <c r="BK105" s="201">
        <f>ROUND(I105*H105,2)</f>
        <v>0</v>
      </c>
      <c r="BL105" s="22" t="s">
        <v>140</v>
      </c>
      <c r="BM105" s="22" t="s">
        <v>164</v>
      </c>
    </row>
    <row r="106" spans="2:65" s="1" customFormat="1" ht="38.25" customHeight="1">
      <c r="B106" s="39"/>
      <c r="C106" s="190" t="s">
        <v>165</v>
      </c>
      <c r="D106" s="190" t="s">
        <v>135</v>
      </c>
      <c r="E106" s="191" t="s">
        <v>166</v>
      </c>
      <c r="F106" s="192" t="s">
        <v>167</v>
      </c>
      <c r="G106" s="193" t="s">
        <v>138</v>
      </c>
      <c r="H106" s="194">
        <v>2.8</v>
      </c>
      <c r="I106" s="195"/>
      <c r="J106" s="196">
        <f>ROUND(I106*H106,2)</f>
        <v>0</v>
      </c>
      <c r="K106" s="192" t="s">
        <v>139</v>
      </c>
      <c r="L106" s="59"/>
      <c r="M106" s="197" t="s">
        <v>21</v>
      </c>
      <c r="N106" s="198" t="s">
        <v>44</v>
      </c>
      <c r="O106" s="40"/>
      <c r="P106" s="199">
        <f>O106*H106</f>
        <v>0</v>
      </c>
      <c r="Q106" s="199">
        <v>6.5599999999999999E-3</v>
      </c>
      <c r="R106" s="199">
        <f>Q106*H106</f>
        <v>1.8367999999999999E-2</v>
      </c>
      <c r="S106" s="199">
        <v>0</v>
      </c>
      <c r="T106" s="200">
        <f>S106*H106</f>
        <v>0</v>
      </c>
      <c r="AR106" s="22" t="s">
        <v>140</v>
      </c>
      <c r="AT106" s="22" t="s">
        <v>135</v>
      </c>
      <c r="AU106" s="22" t="s">
        <v>83</v>
      </c>
      <c r="AY106" s="22" t="s">
        <v>132</v>
      </c>
      <c r="BE106" s="201">
        <f>IF(N106="základní",J106,0)</f>
        <v>0</v>
      </c>
      <c r="BF106" s="201">
        <f>IF(N106="snížená",J106,0)</f>
        <v>0</v>
      </c>
      <c r="BG106" s="201">
        <f>IF(N106="zákl. přenesená",J106,0)</f>
        <v>0</v>
      </c>
      <c r="BH106" s="201">
        <f>IF(N106="sníž. přenesená",J106,0)</f>
        <v>0</v>
      </c>
      <c r="BI106" s="201">
        <f>IF(N106="nulová",J106,0)</f>
        <v>0</v>
      </c>
      <c r="BJ106" s="22" t="s">
        <v>81</v>
      </c>
      <c r="BK106" s="201">
        <f>ROUND(I106*H106,2)</f>
        <v>0</v>
      </c>
      <c r="BL106" s="22" t="s">
        <v>140</v>
      </c>
      <c r="BM106" s="22" t="s">
        <v>168</v>
      </c>
    </row>
    <row r="107" spans="2:65" s="11" customFormat="1" ht="12">
      <c r="B107" s="202"/>
      <c r="C107" s="203"/>
      <c r="D107" s="204" t="s">
        <v>142</v>
      </c>
      <c r="E107" s="205" t="s">
        <v>21</v>
      </c>
      <c r="F107" s="206" t="s">
        <v>161</v>
      </c>
      <c r="G107" s="203"/>
      <c r="H107" s="207">
        <v>2.8</v>
      </c>
      <c r="I107" s="208"/>
      <c r="J107" s="203"/>
      <c r="K107" s="203"/>
      <c r="L107" s="209"/>
      <c r="M107" s="210"/>
      <c r="N107" s="211"/>
      <c r="O107" s="211"/>
      <c r="P107" s="211"/>
      <c r="Q107" s="211"/>
      <c r="R107" s="211"/>
      <c r="S107" s="211"/>
      <c r="T107" s="212"/>
      <c r="AT107" s="213" t="s">
        <v>142</v>
      </c>
      <c r="AU107" s="213" t="s">
        <v>83</v>
      </c>
      <c r="AV107" s="11" t="s">
        <v>83</v>
      </c>
      <c r="AW107" s="11" t="s">
        <v>36</v>
      </c>
      <c r="AX107" s="11" t="s">
        <v>81</v>
      </c>
      <c r="AY107" s="213" t="s">
        <v>132</v>
      </c>
    </row>
    <row r="108" spans="2:65" s="1" customFormat="1" ht="38.25" customHeight="1">
      <c r="B108" s="39"/>
      <c r="C108" s="190" t="s">
        <v>169</v>
      </c>
      <c r="D108" s="190" t="s">
        <v>135</v>
      </c>
      <c r="E108" s="191" t="s">
        <v>170</v>
      </c>
      <c r="F108" s="192" t="s">
        <v>171</v>
      </c>
      <c r="G108" s="193" t="s">
        <v>138</v>
      </c>
      <c r="H108" s="194">
        <v>0.72</v>
      </c>
      <c r="I108" s="195"/>
      <c r="J108" s="196">
        <f>ROUND(I108*H108,2)</f>
        <v>0</v>
      </c>
      <c r="K108" s="192" t="s">
        <v>139</v>
      </c>
      <c r="L108" s="59"/>
      <c r="M108" s="197" t="s">
        <v>21</v>
      </c>
      <c r="N108" s="198" t="s">
        <v>44</v>
      </c>
      <c r="O108" s="40"/>
      <c r="P108" s="199">
        <f>O108*H108</f>
        <v>0</v>
      </c>
      <c r="Q108" s="199">
        <v>4.8680000000000001E-2</v>
      </c>
      <c r="R108" s="199">
        <f>Q108*H108</f>
        <v>3.50496E-2</v>
      </c>
      <c r="S108" s="199">
        <v>0</v>
      </c>
      <c r="T108" s="200">
        <f>S108*H108</f>
        <v>0</v>
      </c>
      <c r="AR108" s="22" t="s">
        <v>140</v>
      </c>
      <c r="AT108" s="22" t="s">
        <v>135</v>
      </c>
      <c r="AU108" s="22" t="s">
        <v>83</v>
      </c>
      <c r="AY108" s="22" t="s">
        <v>132</v>
      </c>
      <c r="BE108" s="201">
        <f>IF(N108="základní",J108,0)</f>
        <v>0</v>
      </c>
      <c r="BF108" s="201">
        <f>IF(N108="snížená",J108,0)</f>
        <v>0</v>
      </c>
      <c r="BG108" s="201">
        <f>IF(N108="zákl. přenesená",J108,0)</f>
        <v>0</v>
      </c>
      <c r="BH108" s="201">
        <f>IF(N108="sníž. přenesená",J108,0)</f>
        <v>0</v>
      </c>
      <c r="BI108" s="201">
        <f>IF(N108="nulová",J108,0)</f>
        <v>0</v>
      </c>
      <c r="BJ108" s="22" t="s">
        <v>81</v>
      </c>
      <c r="BK108" s="201">
        <f>ROUND(I108*H108,2)</f>
        <v>0</v>
      </c>
      <c r="BL108" s="22" t="s">
        <v>140</v>
      </c>
      <c r="BM108" s="22" t="s">
        <v>172</v>
      </c>
    </row>
    <row r="109" spans="2:65" s="11" customFormat="1" ht="12">
      <c r="B109" s="202"/>
      <c r="C109" s="203"/>
      <c r="D109" s="204" t="s">
        <v>142</v>
      </c>
      <c r="E109" s="205" t="s">
        <v>21</v>
      </c>
      <c r="F109" s="206" t="s">
        <v>173</v>
      </c>
      <c r="G109" s="203"/>
      <c r="H109" s="207">
        <v>0.72</v>
      </c>
      <c r="I109" s="208"/>
      <c r="J109" s="203"/>
      <c r="K109" s="203"/>
      <c r="L109" s="209"/>
      <c r="M109" s="210"/>
      <c r="N109" s="211"/>
      <c r="O109" s="211"/>
      <c r="P109" s="211"/>
      <c r="Q109" s="211"/>
      <c r="R109" s="211"/>
      <c r="S109" s="211"/>
      <c r="T109" s="212"/>
      <c r="AT109" s="213" t="s">
        <v>142</v>
      </c>
      <c r="AU109" s="213" t="s">
        <v>83</v>
      </c>
      <c r="AV109" s="11" t="s">
        <v>83</v>
      </c>
      <c r="AW109" s="11" t="s">
        <v>36</v>
      </c>
      <c r="AX109" s="11" t="s">
        <v>81</v>
      </c>
      <c r="AY109" s="213" t="s">
        <v>132</v>
      </c>
    </row>
    <row r="110" spans="2:65" s="10" customFormat="1" ht="29.85" customHeight="1">
      <c r="B110" s="174"/>
      <c r="C110" s="175"/>
      <c r="D110" s="176" t="s">
        <v>72</v>
      </c>
      <c r="E110" s="188" t="s">
        <v>174</v>
      </c>
      <c r="F110" s="188" t="s">
        <v>175</v>
      </c>
      <c r="G110" s="175"/>
      <c r="H110" s="175"/>
      <c r="I110" s="178"/>
      <c r="J110" s="189">
        <f>BK110</f>
        <v>0</v>
      </c>
      <c r="K110" s="175"/>
      <c r="L110" s="180"/>
      <c r="M110" s="181"/>
      <c r="N110" s="182"/>
      <c r="O110" s="182"/>
      <c r="P110" s="183">
        <f>SUM(P111:P118)</f>
        <v>0</v>
      </c>
      <c r="Q110" s="182"/>
      <c r="R110" s="183">
        <f>SUM(R111:R118)</f>
        <v>8.064E-3</v>
      </c>
      <c r="S110" s="182"/>
      <c r="T110" s="184">
        <f>SUM(T111:T118)</f>
        <v>1.628172</v>
      </c>
      <c r="AR110" s="185" t="s">
        <v>81</v>
      </c>
      <c r="AT110" s="186" t="s">
        <v>72</v>
      </c>
      <c r="AU110" s="186" t="s">
        <v>81</v>
      </c>
      <c r="AY110" s="185" t="s">
        <v>132</v>
      </c>
      <c r="BK110" s="187">
        <f>SUM(BK111:BK118)</f>
        <v>0</v>
      </c>
    </row>
    <row r="111" spans="2:65" s="1" customFormat="1" ht="25.5" customHeight="1">
      <c r="B111" s="39"/>
      <c r="C111" s="190" t="s">
        <v>174</v>
      </c>
      <c r="D111" s="190" t="s">
        <v>135</v>
      </c>
      <c r="E111" s="191" t="s">
        <v>176</v>
      </c>
      <c r="F111" s="192" t="s">
        <v>177</v>
      </c>
      <c r="G111" s="193" t="s">
        <v>138</v>
      </c>
      <c r="H111" s="194">
        <v>38.4</v>
      </c>
      <c r="I111" s="195"/>
      <c r="J111" s="196">
        <f>ROUND(I111*H111,2)</f>
        <v>0</v>
      </c>
      <c r="K111" s="192" t="s">
        <v>139</v>
      </c>
      <c r="L111" s="59"/>
      <c r="M111" s="197" t="s">
        <v>21</v>
      </c>
      <c r="N111" s="198" t="s">
        <v>44</v>
      </c>
      <c r="O111" s="40"/>
      <c r="P111" s="199">
        <f>O111*H111</f>
        <v>0</v>
      </c>
      <c r="Q111" s="199">
        <v>2.1000000000000001E-4</v>
      </c>
      <c r="R111" s="199">
        <f>Q111*H111</f>
        <v>8.064E-3</v>
      </c>
      <c r="S111" s="199">
        <v>0</v>
      </c>
      <c r="T111" s="200">
        <f>S111*H111</f>
        <v>0</v>
      </c>
      <c r="AR111" s="22" t="s">
        <v>140</v>
      </c>
      <c r="AT111" s="22" t="s">
        <v>135</v>
      </c>
      <c r="AU111" s="22" t="s">
        <v>83</v>
      </c>
      <c r="AY111" s="22" t="s">
        <v>132</v>
      </c>
      <c r="BE111" s="201">
        <f>IF(N111="základní",J111,0)</f>
        <v>0</v>
      </c>
      <c r="BF111" s="201">
        <f>IF(N111="snížená",J111,0)</f>
        <v>0</v>
      </c>
      <c r="BG111" s="201">
        <f>IF(N111="zákl. přenesená",J111,0)</f>
        <v>0</v>
      </c>
      <c r="BH111" s="201">
        <f>IF(N111="sníž. přenesená",J111,0)</f>
        <v>0</v>
      </c>
      <c r="BI111" s="201">
        <f>IF(N111="nulová",J111,0)</f>
        <v>0</v>
      </c>
      <c r="BJ111" s="22" t="s">
        <v>81</v>
      </c>
      <c r="BK111" s="201">
        <f>ROUND(I111*H111,2)</f>
        <v>0</v>
      </c>
      <c r="BL111" s="22" t="s">
        <v>140</v>
      </c>
      <c r="BM111" s="22" t="s">
        <v>178</v>
      </c>
    </row>
    <row r="112" spans="2:65" s="11" customFormat="1" ht="12">
      <c r="B112" s="202"/>
      <c r="C112" s="203"/>
      <c r="D112" s="204" t="s">
        <v>142</v>
      </c>
      <c r="E112" s="205" t="s">
        <v>21</v>
      </c>
      <c r="F112" s="206" t="s">
        <v>179</v>
      </c>
      <c r="G112" s="203"/>
      <c r="H112" s="207">
        <v>38.4</v>
      </c>
      <c r="I112" s="208"/>
      <c r="J112" s="203"/>
      <c r="K112" s="203"/>
      <c r="L112" s="209"/>
      <c r="M112" s="210"/>
      <c r="N112" s="211"/>
      <c r="O112" s="211"/>
      <c r="P112" s="211"/>
      <c r="Q112" s="211"/>
      <c r="R112" s="211"/>
      <c r="S112" s="211"/>
      <c r="T112" s="212"/>
      <c r="AT112" s="213" t="s">
        <v>142</v>
      </c>
      <c r="AU112" s="213" t="s">
        <v>83</v>
      </c>
      <c r="AV112" s="11" t="s">
        <v>83</v>
      </c>
      <c r="AW112" s="11" t="s">
        <v>36</v>
      </c>
      <c r="AX112" s="11" t="s">
        <v>81</v>
      </c>
      <c r="AY112" s="213" t="s">
        <v>132</v>
      </c>
    </row>
    <row r="113" spans="2:65" s="1" customFormat="1" ht="25.5" customHeight="1">
      <c r="B113" s="39"/>
      <c r="C113" s="190" t="s">
        <v>180</v>
      </c>
      <c r="D113" s="190" t="s">
        <v>135</v>
      </c>
      <c r="E113" s="191" t="s">
        <v>181</v>
      </c>
      <c r="F113" s="192" t="s">
        <v>182</v>
      </c>
      <c r="G113" s="193" t="s">
        <v>138</v>
      </c>
      <c r="H113" s="194">
        <v>11.34</v>
      </c>
      <c r="I113" s="195"/>
      <c r="J113" s="196">
        <f>ROUND(I113*H113,2)</f>
        <v>0</v>
      </c>
      <c r="K113" s="192" t="s">
        <v>139</v>
      </c>
      <c r="L113" s="59"/>
      <c r="M113" s="197" t="s">
        <v>21</v>
      </c>
      <c r="N113" s="198" t="s">
        <v>44</v>
      </c>
      <c r="O113" s="40"/>
      <c r="P113" s="199">
        <f>O113*H113</f>
        <v>0</v>
      </c>
      <c r="Q113" s="199">
        <v>0</v>
      </c>
      <c r="R113" s="199">
        <f>Q113*H113</f>
        <v>0</v>
      </c>
      <c r="S113" s="199">
        <v>0.13100000000000001</v>
      </c>
      <c r="T113" s="200">
        <f>S113*H113</f>
        <v>1.4855400000000001</v>
      </c>
      <c r="AR113" s="22" t="s">
        <v>140</v>
      </c>
      <c r="AT113" s="22" t="s">
        <v>135</v>
      </c>
      <c r="AU113" s="22" t="s">
        <v>83</v>
      </c>
      <c r="AY113" s="22" t="s">
        <v>132</v>
      </c>
      <c r="BE113" s="201">
        <f>IF(N113="základní",J113,0)</f>
        <v>0</v>
      </c>
      <c r="BF113" s="201">
        <f>IF(N113="snížená",J113,0)</f>
        <v>0</v>
      </c>
      <c r="BG113" s="201">
        <f>IF(N113="zákl. přenesená",J113,0)</f>
        <v>0</v>
      </c>
      <c r="BH113" s="201">
        <f>IF(N113="sníž. přenesená",J113,0)</f>
        <v>0</v>
      </c>
      <c r="BI113" s="201">
        <f>IF(N113="nulová",J113,0)</f>
        <v>0</v>
      </c>
      <c r="BJ113" s="22" t="s">
        <v>81</v>
      </c>
      <c r="BK113" s="201">
        <f>ROUND(I113*H113,2)</f>
        <v>0</v>
      </c>
      <c r="BL113" s="22" t="s">
        <v>140</v>
      </c>
      <c r="BM113" s="22" t="s">
        <v>183</v>
      </c>
    </row>
    <row r="114" spans="2:65" s="11" customFormat="1" ht="12">
      <c r="B114" s="202"/>
      <c r="C114" s="203"/>
      <c r="D114" s="204" t="s">
        <v>142</v>
      </c>
      <c r="E114" s="205" t="s">
        <v>21</v>
      </c>
      <c r="F114" s="206" t="s">
        <v>184</v>
      </c>
      <c r="G114" s="203"/>
      <c r="H114" s="207">
        <v>11.34</v>
      </c>
      <c r="I114" s="208"/>
      <c r="J114" s="203"/>
      <c r="K114" s="203"/>
      <c r="L114" s="209"/>
      <c r="M114" s="210"/>
      <c r="N114" s="211"/>
      <c r="O114" s="211"/>
      <c r="P114" s="211"/>
      <c r="Q114" s="211"/>
      <c r="R114" s="211"/>
      <c r="S114" s="211"/>
      <c r="T114" s="212"/>
      <c r="AT114" s="213" t="s">
        <v>142</v>
      </c>
      <c r="AU114" s="213" t="s">
        <v>83</v>
      </c>
      <c r="AV114" s="11" t="s">
        <v>83</v>
      </c>
      <c r="AW114" s="11" t="s">
        <v>36</v>
      </c>
      <c r="AX114" s="11" t="s">
        <v>81</v>
      </c>
      <c r="AY114" s="213" t="s">
        <v>132</v>
      </c>
    </row>
    <row r="115" spans="2:65" s="1" customFormat="1" ht="25.5" customHeight="1">
      <c r="B115" s="39"/>
      <c r="C115" s="190" t="s">
        <v>185</v>
      </c>
      <c r="D115" s="190" t="s">
        <v>135</v>
      </c>
      <c r="E115" s="191" t="s">
        <v>186</v>
      </c>
      <c r="F115" s="192" t="s">
        <v>187</v>
      </c>
      <c r="G115" s="193" t="s">
        <v>138</v>
      </c>
      <c r="H115" s="194">
        <v>0.96</v>
      </c>
      <c r="I115" s="195"/>
      <c r="J115" s="196">
        <f>ROUND(I115*H115,2)</f>
        <v>0</v>
      </c>
      <c r="K115" s="192" t="s">
        <v>139</v>
      </c>
      <c r="L115" s="59"/>
      <c r="M115" s="197" t="s">
        <v>21</v>
      </c>
      <c r="N115" s="198" t="s">
        <v>44</v>
      </c>
      <c r="O115" s="40"/>
      <c r="P115" s="199">
        <f>O115*H115</f>
        <v>0</v>
      </c>
      <c r="Q115" s="199">
        <v>0</v>
      </c>
      <c r="R115" s="199">
        <f>Q115*H115</f>
        <v>0</v>
      </c>
      <c r="S115" s="199">
        <v>5.5E-2</v>
      </c>
      <c r="T115" s="200">
        <f>S115*H115</f>
        <v>5.28E-2</v>
      </c>
      <c r="AR115" s="22" t="s">
        <v>140</v>
      </c>
      <c r="AT115" s="22" t="s">
        <v>135</v>
      </c>
      <c r="AU115" s="22" t="s">
        <v>83</v>
      </c>
      <c r="AY115" s="22" t="s">
        <v>132</v>
      </c>
      <c r="BE115" s="201">
        <f>IF(N115="základní",J115,0)</f>
        <v>0</v>
      </c>
      <c r="BF115" s="201">
        <f>IF(N115="snížená",J115,0)</f>
        <v>0</v>
      </c>
      <c r="BG115" s="201">
        <f>IF(N115="zákl. přenesená",J115,0)</f>
        <v>0</v>
      </c>
      <c r="BH115" s="201">
        <f>IF(N115="sníž. přenesená",J115,0)</f>
        <v>0</v>
      </c>
      <c r="BI115" s="201">
        <f>IF(N115="nulová",J115,0)</f>
        <v>0</v>
      </c>
      <c r="BJ115" s="22" t="s">
        <v>81</v>
      </c>
      <c r="BK115" s="201">
        <f>ROUND(I115*H115,2)</f>
        <v>0</v>
      </c>
      <c r="BL115" s="22" t="s">
        <v>140</v>
      </c>
      <c r="BM115" s="22" t="s">
        <v>188</v>
      </c>
    </row>
    <row r="116" spans="2:65" s="11" customFormat="1" ht="12">
      <c r="B116" s="202"/>
      <c r="C116" s="203"/>
      <c r="D116" s="204" t="s">
        <v>142</v>
      </c>
      <c r="E116" s="205" t="s">
        <v>21</v>
      </c>
      <c r="F116" s="206" t="s">
        <v>189</v>
      </c>
      <c r="G116" s="203"/>
      <c r="H116" s="207">
        <v>0.96</v>
      </c>
      <c r="I116" s="208"/>
      <c r="J116" s="203"/>
      <c r="K116" s="203"/>
      <c r="L116" s="209"/>
      <c r="M116" s="210"/>
      <c r="N116" s="211"/>
      <c r="O116" s="211"/>
      <c r="P116" s="211"/>
      <c r="Q116" s="211"/>
      <c r="R116" s="211"/>
      <c r="S116" s="211"/>
      <c r="T116" s="212"/>
      <c r="AT116" s="213" t="s">
        <v>142</v>
      </c>
      <c r="AU116" s="213" t="s">
        <v>83</v>
      </c>
      <c r="AV116" s="11" t="s">
        <v>83</v>
      </c>
      <c r="AW116" s="11" t="s">
        <v>36</v>
      </c>
      <c r="AX116" s="11" t="s">
        <v>81</v>
      </c>
      <c r="AY116" s="213" t="s">
        <v>132</v>
      </c>
    </row>
    <row r="117" spans="2:65" s="1" customFormat="1" ht="25.5" customHeight="1">
      <c r="B117" s="39"/>
      <c r="C117" s="190" t="s">
        <v>190</v>
      </c>
      <c r="D117" s="190" t="s">
        <v>135</v>
      </c>
      <c r="E117" s="191" t="s">
        <v>191</v>
      </c>
      <c r="F117" s="192" t="s">
        <v>192</v>
      </c>
      <c r="G117" s="193" t="s">
        <v>138</v>
      </c>
      <c r="H117" s="194">
        <v>1.1819999999999999</v>
      </c>
      <c r="I117" s="195"/>
      <c r="J117" s="196">
        <f>ROUND(I117*H117,2)</f>
        <v>0</v>
      </c>
      <c r="K117" s="192" t="s">
        <v>139</v>
      </c>
      <c r="L117" s="59"/>
      <c r="M117" s="197" t="s">
        <v>21</v>
      </c>
      <c r="N117" s="198" t="s">
        <v>44</v>
      </c>
      <c r="O117" s="40"/>
      <c r="P117" s="199">
        <f>O117*H117</f>
        <v>0</v>
      </c>
      <c r="Q117" s="199">
        <v>0</v>
      </c>
      <c r="R117" s="199">
        <f>Q117*H117</f>
        <v>0</v>
      </c>
      <c r="S117" s="199">
        <v>7.5999999999999998E-2</v>
      </c>
      <c r="T117" s="200">
        <f>S117*H117</f>
        <v>8.9831999999999995E-2</v>
      </c>
      <c r="AR117" s="22" t="s">
        <v>140</v>
      </c>
      <c r="AT117" s="22" t="s">
        <v>135</v>
      </c>
      <c r="AU117" s="22" t="s">
        <v>83</v>
      </c>
      <c r="AY117" s="22" t="s">
        <v>132</v>
      </c>
      <c r="BE117" s="201">
        <f>IF(N117="základní",J117,0)</f>
        <v>0</v>
      </c>
      <c r="BF117" s="201">
        <f>IF(N117="snížená",J117,0)</f>
        <v>0</v>
      </c>
      <c r="BG117" s="201">
        <f>IF(N117="zákl. přenesená",J117,0)</f>
        <v>0</v>
      </c>
      <c r="BH117" s="201">
        <f>IF(N117="sníž. přenesená",J117,0)</f>
        <v>0</v>
      </c>
      <c r="BI117" s="201">
        <f>IF(N117="nulová",J117,0)</f>
        <v>0</v>
      </c>
      <c r="BJ117" s="22" t="s">
        <v>81</v>
      </c>
      <c r="BK117" s="201">
        <f>ROUND(I117*H117,2)</f>
        <v>0</v>
      </c>
      <c r="BL117" s="22" t="s">
        <v>140</v>
      </c>
      <c r="BM117" s="22" t="s">
        <v>193</v>
      </c>
    </row>
    <row r="118" spans="2:65" s="11" customFormat="1" ht="12">
      <c r="B118" s="202"/>
      <c r="C118" s="203"/>
      <c r="D118" s="204" t="s">
        <v>142</v>
      </c>
      <c r="E118" s="205" t="s">
        <v>21</v>
      </c>
      <c r="F118" s="206" t="s">
        <v>194</v>
      </c>
      <c r="G118" s="203"/>
      <c r="H118" s="207">
        <v>1.1819999999999999</v>
      </c>
      <c r="I118" s="208"/>
      <c r="J118" s="203"/>
      <c r="K118" s="203"/>
      <c r="L118" s="209"/>
      <c r="M118" s="210"/>
      <c r="N118" s="211"/>
      <c r="O118" s="211"/>
      <c r="P118" s="211"/>
      <c r="Q118" s="211"/>
      <c r="R118" s="211"/>
      <c r="S118" s="211"/>
      <c r="T118" s="212"/>
      <c r="AT118" s="213" t="s">
        <v>142</v>
      </c>
      <c r="AU118" s="213" t="s">
        <v>83</v>
      </c>
      <c r="AV118" s="11" t="s">
        <v>83</v>
      </c>
      <c r="AW118" s="11" t="s">
        <v>36</v>
      </c>
      <c r="AX118" s="11" t="s">
        <v>81</v>
      </c>
      <c r="AY118" s="213" t="s">
        <v>132</v>
      </c>
    </row>
    <row r="119" spans="2:65" s="10" customFormat="1" ht="29.85" customHeight="1">
      <c r="B119" s="174"/>
      <c r="C119" s="175"/>
      <c r="D119" s="176" t="s">
        <v>72</v>
      </c>
      <c r="E119" s="188" t="s">
        <v>195</v>
      </c>
      <c r="F119" s="188" t="s">
        <v>196</v>
      </c>
      <c r="G119" s="175"/>
      <c r="H119" s="175"/>
      <c r="I119" s="178"/>
      <c r="J119" s="189">
        <f>BK119</f>
        <v>0</v>
      </c>
      <c r="K119" s="175"/>
      <c r="L119" s="180"/>
      <c r="M119" s="181"/>
      <c r="N119" s="182"/>
      <c r="O119" s="182"/>
      <c r="P119" s="183">
        <f>SUM(P120:P124)</f>
        <v>0</v>
      </c>
      <c r="Q119" s="182"/>
      <c r="R119" s="183">
        <f>SUM(R120:R124)</f>
        <v>0</v>
      </c>
      <c r="S119" s="182"/>
      <c r="T119" s="184">
        <f>SUM(T120:T124)</f>
        <v>0</v>
      </c>
      <c r="AR119" s="185" t="s">
        <v>81</v>
      </c>
      <c r="AT119" s="186" t="s">
        <v>72</v>
      </c>
      <c r="AU119" s="186" t="s">
        <v>81</v>
      </c>
      <c r="AY119" s="185" t="s">
        <v>132</v>
      </c>
      <c r="BK119" s="187">
        <f>SUM(BK120:BK124)</f>
        <v>0</v>
      </c>
    </row>
    <row r="120" spans="2:65" s="1" customFormat="1" ht="38.25" customHeight="1">
      <c r="B120" s="39"/>
      <c r="C120" s="190" t="s">
        <v>16</v>
      </c>
      <c r="D120" s="190" t="s">
        <v>135</v>
      </c>
      <c r="E120" s="191" t="s">
        <v>197</v>
      </c>
      <c r="F120" s="192" t="s">
        <v>198</v>
      </c>
      <c r="G120" s="193" t="s">
        <v>199</v>
      </c>
      <c r="H120" s="194">
        <v>2.0190000000000001</v>
      </c>
      <c r="I120" s="195"/>
      <c r="J120" s="196">
        <f>ROUND(I120*H120,2)</f>
        <v>0</v>
      </c>
      <c r="K120" s="192" t="s">
        <v>139</v>
      </c>
      <c r="L120" s="59"/>
      <c r="M120" s="197" t="s">
        <v>21</v>
      </c>
      <c r="N120" s="198" t="s">
        <v>44</v>
      </c>
      <c r="O120" s="40"/>
      <c r="P120" s="199">
        <f>O120*H120</f>
        <v>0</v>
      </c>
      <c r="Q120" s="199">
        <v>0</v>
      </c>
      <c r="R120" s="199">
        <f>Q120*H120</f>
        <v>0</v>
      </c>
      <c r="S120" s="199">
        <v>0</v>
      </c>
      <c r="T120" s="200">
        <f>S120*H120</f>
        <v>0</v>
      </c>
      <c r="AR120" s="22" t="s">
        <v>140</v>
      </c>
      <c r="AT120" s="22" t="s">
        <v>135</v>
      </c>
      <c r="AU120" s="22" t="s">
        <v>83</v>
      </c>
      <c r="AY120" s="22" t="s">
        <v>132</v>
      </c>
      <c r="BE120" s="201">
        <f>IF(N120="základní",J120,0)</f>
        <v>0</v>
      </c>
      <c r="BF120" s="201">
        <f>IF(N120="snížená",J120,0)</f>
        <v>0</v>
      </c>
      <c r="BG120" s="201">
        <f>IF(N120="zákl. přenesená",J120,0)</f>
        <v>0</v>
      </c>
      <c r="BH120" s="201">
        <f>IF(N120="sníž. přenesená",J120,0)</f>
        <v>0</v>
      </c>
      <c r="BI120" s="201">
        <f>IF(N120="nulová",J120,0)</f>
        <v>0</v>
      </c>
      <c r="BJ120" s="22" t="s">
        <v>81</v>
      </c>
      <c r="BK120" s="201">
        <f>ROUND(I120*H120,2)</f>
        <v>0</v>
      </c>
      <c r="BL120" s="22" t="s">
        <v>140</v>
      </c>
      <c r="BM120" s="22" t="s">
        <v>200</v>
      </c>
    </row>
    <row r="121" spans="2:65" s="1" customFormat="1" ht="25.5" customHeight="1">
      <c r="B121" s="39"/>
      <c r="C121" s="190" t="s">
        <v>201</v>
      </c>
      <c r="D121" s="190" t="s">
        <v>135</v>
      </c>
      <c r="E121" s="191" t="s">
        <v>202</v>
      </c>
      <c r="F121" s="192" t="s">
        <v>203</v>
      </c>
      <c r="G121" s="193" t="s">
        <v>199</v>
      </c>
      <c r="H121" s="194">
        <v>2.0190000000000001</v>
      </c>
      <c r="I121" s="195"/>
      <c r="J121" s="196">
        <f>ROUND(I121*H121,2)</f>
        <v>0</v>
      </c>
      <c r="K121" s="192" t="s">
        <v>139</v>
      </c>
      <c r="L121" s="59"/>
      <c r="M121" s="197" t="s">
        <v>21</v>
      </c>
      <c r="N121" s="198" t="s">
        <v>44</v>
      </c>
      <c r="O121" s="40"/>
      <c r="P121" s="199">
        <f>O121*H121</f>
        <v>0</v>
      </c>
      <c r="Q121" s="199">
        <v>0</v>
      </c>
      <c r="R121" s="199">
        <f>Q121*H121</f>
        <v>0</v>
      </c>
      <c r="S121" s="199">
        <v>0</v>
      </c>
      <c r="T121" s="200">
        <f>S121*H121</f>
        <v>0</v>
      </c>
      <c r="AR121" s="22" t="s">
        <v>140</v>
      </c>
      <c r="AT121" s="22" t="s">
        <v>135</v>
      </c>
      <c r="AU121" s="22" t="s">
        <v>83</v>
      </c>
      <c r="AY121" s="22" t="s">
        <v>132</v>
      </c>
      <c r="BE121" s="201">
        <f>IF(N121="základní",J121,0)</f>
        <v>0</v>
      </c>
      <c r="BF121" s="201">
        <f>IF(N121="snížená",J121,0)</f>
        <v>0</v>
      </c>
      <c r="BG121" s="201">
        <f>IF(N121="zákl. přenesená",J121,0)</f>
        <v>0</v>
      </c>
      <c r="BH121" s="201">
        <f>IF(N121="sníž. přenesená",J121,0)</f>
        <v>0</v>
      </c>
      <c r="BI121" s="201">
        <f>IF(N121="nulová",J121,0)</f>
        <v>0</v>
      </c>
      <c r="BJ121" s="22" t="s">
        <v>81</v>
      </c>
      <c r="BK121" s="201">
        <f>ROUND(I121*H121,2)</f>
        <v>0</v>
      </c>
      <c r="BL121" s="22" t="s">
        <v>140</v>
      </c>
      <c r="BM121" s="22" t="s">
        <v>204</v>
      </c>
    </row>
    <row r="122" spans="2:65" s="1" customFormat="1" ht="25.5" customHeight="1">
      <c r="B122" s="39"/>
      <c r="C122" s="190" t="s">
        <v>10</v>
      </c>
      <c r="D122" s="190" t="s">
        <v>135</v>
      </c>
      <c r="E122" s="191" t="s">
        <v>205</v>
      </c>
      <c r="F122" s="192" t="s">
        <v>206</v>
      </c>
      <c r="G122" s="193" t="s">
        <v>199</v>
      </c>
      <c r="H122" s="194">
        <v>18.170999999999999</v>
      </c>
      <c r="I122" s="195"/>
      <c r="J122" s="196">
        <f>ROUND(I122*H122,2)</f>
        <v>0</v>
      </c>
      <c r="K122" s="192" t="s">
        <v>139</v>
      </c>
      <c r="L122" s="59"/>
      <c r="M122" s="197" t="s">
        <v>21</v>
      </c>
      <c r="N122" s="198" t="s">
        <v>44</v>
      </c>
      <c r="O122" s="40"/>
      <c r="P122" s="199">
        <f>O122*H122</f>
        <v>0</v>
      </c>
      <c r="Q122" s="199">
        <v>0</v>
      </c>
      <c r="R122" s="199">
        <f>Q122*H122</f>
        <v>0</v>
      </c>
      <c r="S122" s="199">
        <v>0</v>
      </c>
      <c r="T122" s="200">
        <f>S122*H122</f>
        <v>0</v>
      </c>
      <c r="AR122" s="22" t="s">
        <v>140</v>
      </c>
      <c r="AT122" s="22" t="s">
        <v>135</v>
      </c>
      <c r="AU122" s="22" t="s">
        <v>83</v>
      </c>
      <c r="AY122" s="22" t="s">
        <v>132</v>
      </c>
      <c r="BE122" s="201">
        <f>IF(N122="základní",J122,0)</f>
        <v>0</v>
      </c>
      <c r="BF122" s="201">
        <f>IF(N122="snížená",J122,0)</f>
        <v>0</v>
      </c>
      <c r="BG122" s="201">
        <f>IF(N122="zákl. přenesená",J122,0)</f>
        <v>0</v>
      </c>
      <c r="BH122" s="201">
        <f>IF(N122="sníž. přenesená",J122,0)</f>
        <v>0</v>
      </c>
      <c r="BI122" s="201">
        <f>IF(N122="nulová",J122,0)</f>
        <v>0</v>
      </c>
      <c r="BJ122" s="22" t="s">
        <v>81</v>
      </c>
      <c r="BK122" s="201">
        <f>ROUND(I122*H122,2)</f>
        <v>0</v>
      </c>
      <c r="BL122" s="22" t="s">
        <v>140</v>
      </c>
      <c r="BM122" s="22" t="s">
        <v>207</v>
      </c>
    </row>
    <row r="123" spans="2:65" s="11" customFormat="1" ht="12">
      <c r="B123" s="202"/>
      <c r="C123" s="203"/>
      <c r="D123" s="204" t="s">
        <v>142</v>
      </c>
      <c r="E123" s="203"/>
      <c r="F123" s="206" t="s">
        <v>208</v>
      </c>
      <c r="G123" s="203"/>
      <c r="H123" s="207">
        <v>18.170999999999999</v>
      </c>
      <c r="I123" s="208"/>
      <c r="J123" s="203"/>
      <c r="K123" s="203"/>
      <c r="L123" s="209"/>
      <c r="M123" s="210"/>
      <c r="N123" s="211"/>
      <c r="O123" s="211"/>
      <c r="P123" s="211"/>
      <c r="Q123" s="211"/>
      <c r="R123" s="211"/>
      <c r="S123" s="211"/>
      <c r="T123" s="212"/>
      <c r="AT123" s="213" t="s">
        <v>142</v>
      </c>
      <c r="AU123" s="213" t="s">
        <v>83</v>
      </c>
      <c r="AV123" s="11" t="s">
        <v>83</v>
      </c>
      <c r="AW123" s="11" t="s">
        <v>6</v>
      </c>
      <c r="AX123" s="11" t="s">
        <v>81</v>
      </c>
      <c r="AY123" s="213" t="s">
        <v>132</v>
      </c>
    </row>
    <row r="124" spans="2:65" s="1" customFormat="1" ht="38.25" customHeight="1">
      <c r="B124" s="39"/>
      <c r="C124" s="190" t="s">
        <v>209</v>
      </c>
      <c r="D124" s="190" t="s">
        <v>135</v>
      </c>
      <c r="E124" s="191" t="s">
        <v>210</v>
      </c>
      <c r="F124" s="192" t="s">
        <v>211</v>
      </c>
      <c r="G124" s="193" t="s">
        <v>199</v>
      </c>
      <c r="H124" s="194">
        <v>1.954</v>
      </c>
      <c r="I124" s="195"/>
      <c r="J124" s="196">
        <f>ROUND(I124*H124,2)</f>
        <v>0</v>
      </c>
      <c r="K124" s="192" t="s">
        <v>139</v>
      </c>
      <c r="L124" s="59"/>
      <c r="M124" s="197" t="s">
        <v>21</v>
      </c>
      <c r="N124" s="198" t="s">
        <v>44</v>
      </c>
      <c r="O124" s="40"/>
      <c r="P124" s="199">
        <f>O124*H124</f>
        <v>0</v>
      </c>
      <c r="Q124" s="199">
        <v>0</v>
      </c>
      <c r="R124" s="199">
        <f>Q124*H124</f>
        <v>0</v>
      </c>
      <c r="S124" s="199">
        <v>0</v>
      </c>
      <c r="T124" s="200">
        <f>S124*H124</f>
        <v>0</v>
      </c>
      <c r="AR124" s="22" t="s">
        <v>140</v>
      </c>
      <c r="AT124" s="22" t="s">
        <v>135</v>
      </c>
      <c r="AU124" s="22" t="s">
        <v>83</v>
      </c>
      <c r="AY124" s="22" t="s">
        <v>132</v>
      </c>
      <c r="BE124" s="201">
        <f>IF(N124="základní",J124,0)</f>
        <v>0</v>
      </c>
      <c r="BF124" s="201">
        <f>IF(N124="snížená",J124,0)</f>
        <v>0</v>
      </c>
      <c r="BG124" s="201">
        <f>IF(N124="zákl. přenesená",J124,0)</f>
        <v>0</v>
      </c>
      <c r="BH124" s="201">
        <f>IF(N124="sníž. přenesená",J124,0)</f>
        <v>0</v>
      </c>
      <c r="BI124" s="201">
        <f>IF(N124="nulová",J124,0)</f>
        <v>0</v>
      </c>
      <c r="BJ124" s="22" t="s">
        <v>81</v>
      </c>
      <c r="BK124" s="201">
        <f>ROUND(I124*H124,2)</f>
        <v>0</v>
      </c>
      <c r="BL124" s="22" t="s">
        <v>140</v>
      </c>
      <c r="BM124" s="22" t="s">
        <v>212</v>
      </c>
    </row>
    <row r="125" spans="2:65" s="10" customFormat="1" ht="29.85" customHeight="1">
      <c r="B125" s="174"/>
      <c r="C125" s="175"/>
      <c r="D125" s="176" t="s">
        <v>72</v>
      </c>
      <c r="E125" s="188" t="s">
        <v>213</v>
      </c>
      <c r="F125" s="188" t="s">
        <v>214</v>
      </c>
      <c r="G125" s="175"/>
      <c r="H125" s="175"/>
      <c r="I125" s="178"/>
      <c r="J125" s="189">
        <f>BK125</f>
        <v>0</v>
      </c>
      <c r="K125" s="175"/>
      <c r="L125" s="180"/>
      <c r="M125" s="181"/>
      <c r="N125" s="182"/>
      <c r="O125" s="182"/>
      <c r="P125" s="183">
        <f>P126</f>
        <v>0</v>
      </c>
      <c r="Q125" s="182"/>
      <c r="R125" s="183">
        <f>R126</f>
        <v>0</v>
      </c>
      <c r="S125" s="182"/>
      <c r="T125" s="184">
        <f>T126</f>
        <v>0</v>
      </c>
      <c r="AR125" s="185" t="s">
        <v>81</v>
      </c>
      <c r="AT125" s="186" t="s">
        <v>72</v>
      </c>
      <c r="AU125" s="186" t="s">
        <v>81</v>
      </c>
      <c r="AY125" s="185" t="s">
        <v>132</v>
      </c>
      <c r="BK125" s="187">
        <f>BK126</f>
        <v>0</v>
      </c>
    </row>
    <row r="126" spans="2:65" s="1" customFormat="1" ht="38.25" customHeight="1">
      <c r="B126" s="39"/>
      <c r="C126" s="190" t="s">
        <v>215</v>
      </c>
      <c r="D126" s="190" t="s">
        <v>135</v>
      </c>
      <c r="E126" s="191" t="s">
        <v>216</v>
      </c>
      <c r="F126" s="192" t="s">
        <v>217</v>
      </c>
      <c r="G126" s="193" t="s">
        <v>199</v>
      </c>
      <c r="H126" s="194">
        <v>0.25900000000000001</v>
      </c>
      <c r="I126" s="195"/>
      <c r="J126" s="196">
        <f>ROUND(I126*H126,2)</f>
        <v>0</v>
      </c>
      <c r="K126" s="192" t="s">
        <v>139</v>
      </c>
      <c r="L126" s="59"/>
      <c r="M126" s="197" t="s">
        <v>21</v>
      </c>
      <c r="N126" s="198" t="s">
        <v>44</v>
      </c>
      <c r="O126" s="40"/>
      <c r="P126" s="199">
        <f>O126*H126</f>
        <v>0</v>
      </c>
      <c r="Q126" s="199">
        <v>0</v>
      </c>
      <c r="R126" s="199">
        <f>Q126*H126</f>
        <v>0</v>
      </c>
      <c r="S126" s="199">
        <v>0</v>
      </c>
      <c r="T126" s="200">
        <f>S126*H126</f>
        <v>0</v>
      </c>
      <c r="AR126" s="22" t="s">
        <v>140</v>
      </c>
      <c r="AT126" s="22" t="s">
        <v>135</v>
      </c>
      <c r="AU126" s="22" t="s">
        <v>83</v>
      </c>
      <c r="AY126" s="22" t="s">
        <v>132</v>
      </c>
      <c r="BE126" s="201">
        <f>IF(N126="základní",J126,0)</f>
        <v>0</v>
      </c>
      <c r="BF126" s="201">
        <f>IF(N126="snížená",J126,0)</f>
        <v>0</v>
      </c>
      <c r="BG126" s="201">
        <f>IF(N126="zákl. přenesená",J126,0)</f>
        <v>0</v>
      </c>
      <c r="BH126" s="201">
        <f>IF(N126="sníž. přenesená",J126,0)</f>
        <v>0</v>
      </c>
      <c r="BI126" s="201">
        <f>IF(N126="nulová",J126,0)</f>
        <v>0</v>
      </c>
      <c r="BJ126" s="22" t="s">
        <v>81</v>
      </c>
      <c r="BK126" s="201">
        <f>ROUND(I126*H126,2)</f>
        <v>0</v>
      </c>
      <c r="BL126" s="22" t="s">
        <v>140</v>
      </c>
      <c r="BM126" s="22" t="s">
        <v>218</v>
      </c>
    </row>
    <row r="127" spans="2:65" s="10" customFormat="1" ht="37.35" customHeight="1">
      <c r="B127" s="174"/>
      <c r="C127" s="175"/>
      <c r="D127" s="176" t="s">
        <v>72</v>
      </c>
      <c r="E127" s="177" t="s">
        <v>219</v>
      </c>
      <c r="F127" s="177" t="s">
        <v>220</v>
      </c>
      <c r="G127" s="175"/>
      <c r="H127" s="175"/>
      <c r="I127" s="178"/>
      <c r="J127" s="179">
        <f>BK127</f>
        <v>0</v>
      </c>
      <c r="K127" s="175"/>
      <c r="L127" s="180"/>
      <c r="M127" s="181"/>
      <c r="N127" s="182"/>
      <c r="O127" s="182"/>
      <c r="P127" s="183">
        <f>P128+P135+P138+P144+P164+P196+P203</f>
        <v>0</v>
      </c>
      <c r="Q127" s="182"/>
      <c r="R127" s="183">
        <f>R128+R135+R138+R144+R164+R196+R203</f>
        <v>1.3536860800000001</v>
      </c>
      <c r="S127" s="182"/>
      <c r="T127" s="184">
        <f>T128+T135+T138+T144+T164+T196+T203</f>
        <v>0.39050399999999996</v>
      </c>
      <c r="AR127" s="185" t="s">
        <v>83</v>
      </c>
      <c r="AT127" s="186" t="s">
        <v>72</v>
      </c>
      <c r="AU127" s="186" t="s">
        <v>73</v>
      </c>
      <c r="AY127" s="185" t="s">
        <v>132</v>
      </c>
      <c r="BK127" s="187">
        <f>BK128+BK135+BK138+BK144+BK164+BK196+BK203</f>
        <v>0</v>
      </c>
    </row>
    <row r="128" spans="2:65" s="10" customFormat="1" ht="19.95" customHeight="1">
      <c r="B128" s="174"/>
      <c r="C128" s="175"/>
      <c r="D128" s="176" t="s">
        <v>72</v>
      </c>
      <c r="E128" s="188" t="s">
        <v>221</v>
      </c>
      <c r="F128" s="188" t="s">
        <v>222</v>
      </c>
      <c r="G128" s="175"/>
      <c r="H128" s="175"/>
      <c r="I128" s="178"/>
      <c r="J128" s="189">
        <f>BK128</f>
        <v>0</v>
      </c>
      <c r="K128" s="175"/>
      <c r="L128" s="180"/>
      <c r="M128" s="181"/>
      <c r="N128" s="182"/>
      <c r="O128" s="182"/>
      <c r="P128" s="183">
        <f>SUM(P129:P134)</f>
        <v>0</v>
      </c>
      <c r="Q128" s="182"/>
      <c r="R128" s="183">
        <f>SUM(R129:R134)</f>
        <v>4.9311900000000006E-2</v>
      </c>
      <c r="S128" s="182"/>
      <c r="T128" s="184">
        <f>SUM(T129:T134)</f>
        <v>0</v>
      </c>
      <c r="AR128" s="185" t="s">
        <v>83</v>
      </c>
      <c r="AT128" s="186" t="s">
        <v>72</v>
      </c>
      <c r="AU128" s="186" t="s">
        <v>81</v>
      </c>
      <c r="AY128" s="185" t="s">
        <v>132</v>
      </c>
      <c r="BK128" s="187">
        <f>SUM(BK129:BK134)</f>
        <v>0</v>
      </c>
    </row>
    <row r="129" spans="2:65" s="1" customFormat="1" ht="25.5" customHeight="1">
      <c r="B129" s="39"/>
      <c r="C129" s="190" t="s">
        <v>223</v>
      </c>
      <c r="D129" s="190" t="s">
        <v>135</v>
      </c>
      <c r="E129" s="191" t="s">
        <v>224</v>
      </c>
      <c r="F129" s="192" t="s">
        <v>225</v>
      </c>
      <c r="G129" s="193" t="s">
        <v>138</v>
      </c>
      <c r="H129" s="194">
        <v>21.975000000000001</v>
      </c>
      <c r="I129" s="195"/>
      <c r="J129" s="196">
        <f>ROUND(I129*H129,2)</f>
        <v>0</v>
      </c>
      <c r="K129" s="192" t="s">
        <v>139</v>
      </c>
      <c r="L129" s="59"/>
      <c r="M129" s="197" t="s">
        <v>21</v>
      </c>
      <c r="N129" s="198" t="s">
        <v>44</v>
      </c>
      <c r="O129" s="40"/>
      <c r="P129" s="199">
        <f>O129*H129</f>
        <v>0</v>
      </c>
      <c r="Q129" s="199">
        <v>0</v>
      </c>
      <c r="R129" s="199">
        <f>Q129*H129</f>
        <v>0</v>
      </c>
      <c r="S129" s="199">
        <v>0</v>
      </c>
      <c r="T129" s="200">
        <f>S129*H129</f>
        <v>0</v>
      </c>
      <c r="AR129" s="22" t="s">
        <v>209</v>
      </c>
      <c r="AT129" s="22" t="s">
        <v>135</v>
      </c>
      <c r="AU129" s="22" t="s">
        <v>83</v>
      </c>
      <c r="AY129" s="22" t="s">
        <v>132</v>
      </c>
      <c r="BE129" s="201">
        <f>IF(N129="základní",J129,0)</f>
        <v>0</v>
      </c>
      <c r="BF129" s="201">
        <f>IF(N129="snížená",J129,0)</f>
        <v>0</v>
      </c>
      <c r="BG129" s="201">
        <f>IF(N129="zákl. přenesená",J129,0)</f>
        <v>0</v>
      </c>
      <c r="BH129" s="201">
        <f>IF(N129="sníž. přenesená",J129,0)</f>
        <v>0</v>
      </c>
      <c r="BI129" s="201">
        <f>IF(N129="nulová",J129,0)</f>
        <v>0</v>
      </c>
      <c r="BJ129" s="22" t="s">
        <v>81</v>
      </c>
      <c r="BK129" s="201">
        <f>ROUND(I129*H129,2)</f>
        <v>0</v>
      </c>
      <c r="BL129" s="22" t="s">
        <v>209</v>
      </c>
      <c r="BM129" s="22" t="s">
        <v>226</v>
      </c>
    </row>
    <row r="130" spans="2:65" s="11" customFormat="1" ht="12">
      <c r="B130" s="202"/>
      <c r="C130" s="203"/>
      <c r="D130" s="204" t="s">
        <v>142</v>
      </c>
      <c r="E130" s="205" t="s">
        <v>21</v>
      </c>
      <c r="F130" s="206" t="s">
        <v>227</v>
      </c>
      <c r="G130" s="203"/>
      <c r="H130" s="207">
        <v>21.975000000000001</v>
      </c>
      <c r="I130" s="208"/>
      <c r="J130" s="203"/>
      <c r="K130" s="203"/>
      <c r="L130" s="209"/>
      <c r="M130" s="210"/>
      <c r="N130" s="211"/>
      <c r="O130" s="211"/>
      <c r="P130" s="211"/>
      <c r="Q130" s="211"/>
      <c r="R130" s="211"/>
      <c r="S130" s="211"/>
      <c r="T130" s="212"/>
      <c r="AT130" s="213" t="s">
        <v>142</v>
      </c>
      <c r="AU130" s="213" t="s">
        <v>83</v>
      </c>
      <c r="AV130" s="11" t="s">
        <v>83</v>
      </c>
      <c r="AW130" s="11" t="s">
        <v>36</v>
      </c>
      <c r="AX130" s="11" t="s">
        <v>81</v>
      </c>
      <c r="AY130" s="213" t="s">
        <v>132</v>
      </c>
    </row>
    <row r="131" spans="2:65" s="1" customFormat="1" ht="16.5" customHeight="1">
      <c r="B131" s="39"/>
      <c r="C131" s="214" t="s">
        <v>228</v>
      </c>
      <c r="D131" s="214" t="s">
        <v>229</v>
      </c>
      <c r="E131" s="215" t="s">
        <v>230</v>
      </c>
      <c r="F131" s="216" t="s">
        <v>231</v>
      </c>
      <c r="G131" s="217" t="s">
        <v>138</v>
      </c>
      <c r="H131" s="218">
        <v>44.829000000000001</v>
      </c>
      <c r="I131" s="219"/>
      <c r="J131" s="220">
        <f>ROUND(I131*H131,2)</f>
        <v>0</v>
      </c>
      <c r="K131" s="216" t="s">
        <v>139</v>
      </c>
      <c r="L131" s="221"/>
      <c r="M131" s="222" t="s">
        <v>21</v>
      </c>
      <c r="N131" s="223" t="s">
        <v>44</v>
      </c>
      <c r="O131" s="40"/>
      <c r="P131" s="199">
        <f>O131*H131</f>
        <v>0</v>
      </c>
      <c r="Q131" s="199">
        <v>1.1000000000000001E-3</v>
      </c>
      <c r="R131" s="199">
        <f>Q131*H131</f>
        <v>4.9311900000000006E-2</v>
      </c>
      <c r="S131" s="199">
        <v>0</v>
      </c>
      <c r="T131" s="200">
        <f>S131*H131</f>
        <v>0</v>
      </c>
      <c r="AR131" s="22" t="s">
        <v>232</v>
      </c>
      <c r="AT131" s="22" t="s">
        <v>229</v>
      </c>
      <c r="AU131" s="22" t="s">
        <v>83</v>
      </c>
      <c r="AY131" s="22" t="s">
        <v>132</v>
      </c>
      <c r="BE131" s="201">
        <f>IF(N131="základní",J131,0)</f>
        <v>0</v>
      </c>
      <c r="BF131" s="201">
        <f>IF(N131="snížená",J131,0)</f>
        <v>0</v>
      </c>
      <c r="BG131" s="201">
        <f>IF(N131="zákl. přenesená",J131,0)</f>
        <v>0</v>
      </c>
      <c r="BH131" s="201">
        <f>IF(N131="sníž. přenesená",J131,0)</f>
        <v>0</v>
      </c>
      <c r="BI131" s="201">
        <f>IF(N131="nulová",J131,0)</f>
        <v>0</v>
      </c>
      <c r="BJ131" s="22" t="s">
        <v>81</v>
      </c>
      <c r="BK131" s="201">
        <f>ROUND(I131*H131,2)</f>
        <v>0</v>
      </c>
      <c r="BL131" s="22" t="s">
        <v>209</v>
      </c>
      <c r="BM131" s="22" t="s">
        <v>233</v>
      </c>
    </row>
    <row r="132" spans="2:65" s="11" customFormat="1" ht="12">
      <c r="B132" s="202"/>
      <c r="C132" s="203"/>
      <c r="D132" s="204" t="s">
        <v>142</v>
      </c>
      <c r="E132" s="203"/>
      <c r="F132" s="206" t="s">
        <v>234</v>
      </c>
      <c r="G132" s="203"/>
      <c r="H132" s="207">
        <v>44.829000000000001</v>
      </c>
      <c r="I132" s="208"/>
      <c r="J132" s="203"/>
      <c r="K132" s="203"/>
      <c r="L132" s="209"/>
      <c r="M132" s="210"/>
      <c r="N132" s="211"/>
      <c r="O132" s="211"/>
      <c r="P132" s="211"/>
      <c r="Q132" s="211"/>
      <c r="R132" s="211"/>
      <c r="S132" s="211"/>
      <c r="T132" s="212"/>
      <c r="AT132" s="213" t="s">
        <v>142</v>
      </c>
      <c r="AU132" s="213" t="s">
        <v>83</v>
      </c>
      <c r="AV132" s="11" t="s">
        <v>83</v>
      </c>
      <c r="AW132" s="11" t="s">
        <v>6</v>
      </c>
      <c r="AX132" s="11" t="s">
        <v>81</v>
      </c>
      <c r="AY132" s="213" t="s">
        <v>132</v>
      </c>
    </row>
    <row r="133" spans="2:65" s="1" customFormat="1" ht="38.25" customHeight="1">
      <c r="B133" s="39"/>
      <c r="C133" s="190" t="s">
        <v>235</v>
      </c>
      <c r="D133" s="190" t="s">
        <v>135</v>
      </c>
      <c r="E133" s="191" t="s">
        <v>236</v>
      </c>
      <c r="F133" s="192" t="s">
        <v>237</v>
      </c>
      <c r="G133" s="193" t="s">
        <v>199</v>
      </c>
      <c r="H133" s="194">
        <v>4.9000000000000002E-2</v>
      </c>
      <c r="I133" s="195"/>
      <c r="J133" s="196">
        <f>ROUND(I133*H133,2)</f>
        <v>0</v>
      </c>
      <c r="K133" s="192" t="s">
        <v>139</v>
      </c>
      <c r="L133" s="59"/>
      <c r="M133" s="197" t="s">
        <v>21</v>
      </c>
      <c r="N133" s="198" t="s">
        <v>44</v>
      </c>
      <c r="O133" s="40"/>
      <c r="P133" s="199">
        <f>O133*H133</f>
        <v>0</v>
      </c>
      <c r="Q133" s="199">
        <v>0</v>
      </c>
      <c r="R133" s="199">
        <f>Q133*H133</f>
        <v>0</v>
      </c>
      <c r="S133" s="199">
        <v>0</v>
      </c>
      <c r="T133" s="200">
        <f>S133*H133</f>
        <v>0</v>
      </c>
      <c r="AR133" s="22" t="s">
        <v>209</v>
      </c>
      <c r="AT133" s="22" t="s">
        <v>135</v>
      </c>
      <c r="AU133" s="22" t="s">
        <v>83</v>
      </c>
      <c r="AY133" s="22" t="s">
        <v>132</v>
      </c>
      <c r="BE133" s="201">
        <f>IF(N133="základní",J133,0)</f>
        <v>0</v>
      </c>
      <c r="BF133" s="201">
        <f>IF(N133="snížená",J133,0)</f>
        <v>0</v>
      </c>
      <c r="BG133" s="201">
        <f>IF(N133="zákl. přenesená",J133,0)</f>
        <v>0</v>
      </c>
      <c r="BH133" s="201">
        <f>IF(N133="sníž. přenesená",J133,0)</f>
        <v>0</v>
      </c>
      <c r="BI133" s="201">
        <f>IF(N133="nulová",J133,0)</f>
        <v>0</v>
      </c>
      <c r="BJ133" s="22" t="s">
        <v>81</v>
      </c>
      <c r="BK133" s="201">
        <f>ROUND(I133*H133,2)</f>
        <v>0</v>
      </c>
      <c r="BL133" s="22" t="s">
        <v>209</v>
      </c>
      <c r="BM133" s="22" t="s">
        <v>238</v>
      </c>
    </row>
    <row r="134" spans="2:65" s="1" customFormat="1" ht="38.25" customHeight="1">
      <c r="B134" s="39"/>
      <c r="C134" s="190" t="s">
        <v>9</v>
      </c>
      <c r="D134" s="190" t="s">
        <v>135</v>
      </c>
      <c r="E134" s="191" t="s">
        <v>239</v>
      </c>
      <c r="F134" s="192" t="s">
        <v>240</v>
      </c>
      <c r="G134" s="193" t="s">
        <v>199</v>
      </c>
      <c r="H134" s="194">
        <v>4.9000000000000002E-2</v>
      </c>
      <c r="I134" s="195"/>
      <c r="J134" s="196">
        <f>ROUND(I134*H134,2)</f>
        <v>0</v>
      </c>
      <c r="K134" s="192" t="s">
        <v>139</v>
      </c>
      <c r="L134" s="59"/>
      <c r="M134" s="197" t="s">
        <v>21</v>
      </c>
      <c r="N134" s="198" t="s">
        <v>44</v>
      </c>
      <c r="O134" s="40"/>
      <c r="P134" s="199">
        <f>O134*H134</f>
        <v>0</v>
      </c>
      <c r="Q134" s="199">
        <v>0</v>
      </c>
      <c r="R134" s="199">
        <f>Q134*H134</f>
        <v>0</v>
      </c>
      <c r="S134" s="199">
        <v>0</v>
      </c>
      <c r="T134" s="200">
        <f>S134*H134</f>
        <v>0</v>
      </c>
      <c r="AR134" s="22" t="s">
        <v>209</v>
      </c>
      <c r="AT134" s="22" t="s">
        <v>135</v>
      </c>
      <c r="AU134" s="22" t="s">
        <v>83</v>
      </c>
      <c r="AY134" s="22" t="s">
        <v>132</v>
      </c>
      <c r="BE134" s="201">
        <f>IF(N134="základní",J134,0)</f>
        <v>0</v>
      </c>
      <c r="BF134" s="201">
        <f>IF(N134="snížená",J134,0)</f>
        <v>0</v>
      </c>
      <c r="BG134" s="201">
        <f>IF(N134="zákl. přenesená",J134,0)</f>
        <v>0</v>
      </c>
      <c r="BH134" s="201">
        <f>IF(N134="sníž. přenesená",J134,0)</f>
        <v>0</v>
      </c>
      <c r="BI134" s="201">
        <f>IF(N134="nulová",J134,0)</f>
        <v>0</v>
      </c>
      <c r="BJ134" s="22" t="s">
        <v>81</v>
      </c>
      <c r="BK134" s="201">
        <f>ROUND(I134*H134,2)</f>
        <v>0</v>
      </c>
      <c r="BL134" s="22" t="s">
        <v>209</v>
      </c>
      <c r="BM134" s="22" t="s">
        <v>241</v>
      </c>
    </row>
    <row r="135" spans="2:65" s="10" customFormat="1" ht="29.85" customHeight="1">
      <c r="B135" s="174"/>
      <c r="C135" s="175"/>
      <c r="D135" s="176" t="s">
        <v>72</v>
      </c>
      <c r="E135" s="188" t="s">
        <v>242</v>
      </c>
      <c r="F135" s="188" t="s">
        <v>243</v>
      </c>
      <c r="G135" s="175"/>
      <c r="H135" s="175"/>
      <c r="I135" s="178"/>
      <c r="J135" s="189">
        <f>BK135</f>
        <v>0</v>
      </c>
      <c r="K135" s="175"/>
      <c r="L135" s="180"/>
      <c r="M135" s="181"/>
      <c r="N135" s="182"/>
      <c r="O135" s="182"/>
      <c r="P135" s="183">
        <f>SUM(P136:P137)</f>
        <v>0</v>
      </c>
      <c r="Q135" s="182"/>
      <c r="R135" s="183">
        <f>SUM(R136:R137)</f>
        <v>8.0000000000000007E-5</v>
      </c>
      <c r="S135" s="182"/>
      <c r="T135" s="184">
        <f>SUM(T136:T137)</f>
        <v>1.35E-2</v>
      </c>
      <c r="AR135" s="185" t="s">
        <v>83</v>
      </c>
      <c r="AT135" s="186" t="s">
        <v>72</v>
      </c>
      <c r="AU135" s="186" t="s">
        <v>81</v>
      </c>
      <c r="AY135" s="185" t="s">
        <v>132</v>
      </c>
      <c r="BK135" s="187">
        <f>SUM(BK136:BK137)</f>
        <v>0</v>
      </c>
    </row>
    <row r="136" spans="2:65" s="1" customFormat="1" ht="16.5" customHeight="1">
      <c r="B136" s="39"/>
      <c r="C136" s="190" t="s">
        <v>244</v>
      </c>
      <c r="D136" s="190" t="s">
        <v>135</v>
      </c>
      <c r="E136" s="191" t="s">
        <v>245</v>
      </c>
      <c r="F136" s="192" t="s">
        <v>246</v>
      </c>
      <c r="G136" s="193" t="s">
        <v>247</v>
      </c>
      <c r="H136" s="194">
        <v>1</v>
      </c>
      <c r="I136" s="195"/>
      <c r="J136" s="196">
        <f>ROUND(I136*H136,2)</f>
        <v>0</v>
      </c>
      <c r="K136" s="192" t="s">
        <v>21</v>
      </c>
      <c r="L136" s="59"/>
      <c r="M136" s="197" t="s">
        <v>21</v>
      </c>
      <c r="N136" s="198" t="s">
        <v>44</v>
      </c>
      <c r="O136" s="40"/>
      <c r="P136" s="199">
        <f>O136*H136</f>
        <v>0</v>
      </c>
      <c r="Q136" s="199">
        <v>8.0000000000000007E-5</v>
      </c>
      <c r="R136" s="199">
        <f>Q136*H136</f>
        <v>8.0000000000000007E-5</v>
      </c>
      <c r="S136" s="199">
        <v>1.35E-2</v>
      </c>
      <c r="T136" s="200">
        <f>S136*H136</f>
        <v>1.35E-2</v>
      </c>
      <c r="AR136" s="22" t="s">
        <v>209</v>
      </c>
      <c r="AT136" s="22" t="s">
        <v>135</v>
      </c>
      <c r="AU136" s="22" t="s">
        <v>83</v>
      </c>
      <c r="AY136" s="22" t="s">
        <v>132</v>
      </c>
      <c r="BE136" s="201">
        <f>IF(N136="základní",J136,0)</f>
        <v>0</v>
      </c>
      <c r="BF136" s="201">
        <f>IF(N136="snížená",J136,0)</f>
        <v>0</v>
      </c>
      <c r="BG136" s="201">
        <f>IF(N136="zákl. přenesená",J136,0)</f>
        <v>0</v>
      </c>
      <c r="BH136" s="201">
        <f>IF(N136="sníž. přenesená",J136,0)</f>
        <v>0</v>
      </c>
      <c r="BI136" s="201">
        <f>IF(N136="nulová",J136,0)</f>
        <v>0</v>
      </c>
      <c r="BJ136" s="22" t="s">
        <v>81</v>
      </c>
      <c r="BK136" s="201">
        <f>ROUND(I136*H136,2)</f>
        <v>0</v>
      </c>
      <c r="BL136" s="22" t="s">
        <v>209</v>
      </c>
      <c r="BM136" s="22" t="s">
        <v>248</v>
      </c>
    </row>
    <row r="137" spans="2:65" s="1" customFormat="1" ht="16.5" customHeight="1">
      <c r="B137" s="39"/>
      <c r="C137" s="190" t="s">
        <v>249</v>
      </c>
      <c r="D137" s="190" t="s">
        <v>135</v>
      </c>
      <c r="E137" s="191" t="s">
        <v>250</v>
      </c>
      <c r="F137" s="192" t="s">
        <v>251</v>
      </c>
      <c r="G137" s="193" t="s">
        <v>247</v>
      </c>
      <c r="H137" s="194">
        <v>1</v>
      </c>
      <c r="I137" s="195"/>
      <c r="J137" s="196">
        <f>ROUND(I137*H137,2)</f>
        <v>0</v>
      </c>
      <c r="K137" s="192" t="s">
        <v>21</v>
      </c>
      <c r="L137" s="59"/>
      <c r="M137" s="197" t="s">
        <v>21</v>
      </c>
      <c r="N137" s="198" t="s">
        <v>44</v>
      </c>
      <c r="O137" s="40"/>
      <c r="P137" s="199">
        <f>O137*H137</f>
        <v>0</v>
      </c>
      <c r="Q137" s="199">
        <v>0</v>
      </c>
      <c r="R137" s="199">
        <f>Q137*H137</f>
        <v>0</v>
      </c>
      <c r="S137" s="199">
        <v>0</v>
      </c>
      <c r="T137" s="200">
        <f>S137*H137</f>
        <v>0</v>
      </c>
      <c r="AR137" s="22" t="s">
        <v>209</v>
      </c>
      <c r="AT137" s="22" t="s">
        <v>135</v>
      </c>
      <c r="AU137" s="22" t="s">
        <v>83</v>
      </c>
      <c r="AY137" s="22" t="s">
        <v>132</v>
      </c>
      <c r="BE137" s="201">
        <f>IF(N137="základní",J137,0)</f>
        <v>0</v>
      </c>
      <c r="BF137" s="201">
        <f>IF(N137="snížená",J137,0)</f>
        <v>0</v>
      </c>
      <c r="BG137" s="201">
        <f>IF(N137="zákl. přenesená",J137,0)</f>
        <v>0</v>
      </c>
      <c r="BH137" s="201">
        <f>IF(N137="sníž. přenesená",J137,0)</f>
        <v>0</v>
      </c>
      <c r="BI137" s="201">
        <f>IF(N137="nulová",J137,0)</f>
        <v>0</v>
      </c>
      <c r="BJ137" s="22" t="s">
        <v>81</v>
      </c>
      <c r="BK137" s="201">
        <f>ROUND(I137*H137,2)</f>
        <v>0</v>
      </c>
      <c r="BL137" s="22" t="s">
        <v>209</v>
      </c>
      <c r="BM137" s="22" t="s">
        <v>252</v>
      </c>
    </row>
    <row r="138" spans="2:65" s="10" customFormat="1" ht="29.85" customHeight="1">
      <c r="B138" s="174"/>
      <c r="C138" s="175"/>
      <c r="D138" s="176" t="s">
        <v>72</v>
      </c>
      <c r="E138" s="188" t="s">
        <v>253</v>
      </c>
      <c r="F138" s="188" t="s">
        <v>254</v>
      </c>
      <c r="G138" s="175"/>
      <c r="H138" s="175"/>
      <c r="I138" s="178"/>
      <c r="J138" s="189">
        <f>BK138</f>
        <v>0</v>
      </c>
      <c r="K138" s="175"/>
      <c r="L138" s="180"/>
      <c r="M138" s="181"/>
      <c r="N138" s="182"/>
      <c r="O138" s="182"/>
      <c r="P138" s="183">
        <f>SUM(P139:P143)</f>
        <v>0</v>
      </c>
      <c r="Q138" s="182"/>
      <c r="R138" s="183">
        <f>SUM(R139:R143)</f>
        <v>0.69133349999999993</v>
      </c>
      <c r="S138" s="182"/>
      <c r="T138" s="184">
        <f>SUM(T139:T143)</f>
        <v>0</v>
      </c>
      <c r="AR138" s="185" t="s">
        <v>83</v>
      </c>
      <c r="AT138" s="186" t="s">
        <v>72</v>
      </c>
      <c r="AU138" s="186" t="s">
        <v>81</v>
      </c>
      <c r="AY138" s="185" t="s">
        <v>132</v>
      </c>
      <c r="BK138" s="187">
        <f>SUM(BK139:BK143)</f>
        <v>0</v>
      </c>
    </row>
    <row r="139" spans="2:65" s="1" customFormat="1" ht="38.25" customHeight="1">
      <c r="B139" s="39"/>
      <c r="C139" s="190" t="s">
        <v>255</v>
      </c>
      <c r="D139" s="190" t="s">
        <v>135</v>
      </c>
      <c r="E139" s="191" t="s">
        <v>256</v>
      </c>
      <c r="F139" s="192" t="s">
        <v>257</v>
      </c>
      <c r="G139" s="193" t="s">
        <v>21</v>
      </c>
      <c r="H139" s="194">
        <v>21.975000000000001</v>
      </c>
      <c r="I139" s="195"/>
      <c r="J139" s="196">
        <f>ROUND(I139*H139,2)</f>
        <v>0</v>
      </c>
      <c r="K139" s="192" t="s">
        <v>21</v>
      </c>
      <c r="L139" s="59"/>
      <c r="M139" s="197" t="s">
        <v>21</v>
      </c>
      <c r="N139" s="198" t="s">
        <v>44</v>
      </c>
      <c r="O139" s="40"/>
      <c r="P139" s="199">
        <f>O139*H139</f>
        <v>0</v>
      </c>
      <c r="Q139" s="199">
        <v>3.1359999999999999E-2</v>
      </c>
      <c r="R139" s="199">
        <f>Q139*H139</f>
        <v>0.68913599999999997</v>
      </c>
      <c r="S139" s="199">
        <v>0</v>
      </c>
      <c r="T139" s="200">
        <f>S139*H139</f>
        <v>0</v>
      </c>
      <c r="AR139" s="22" t="s">
        <v>209</v>
      </c>
      <c r="AT139" s="22" t="s">
        <v>135</v>
      </c>
      <c r="AU139" s="22" t="s">
        <v>83</v>
      </c>
      <c r="AY139" s="22" t="s">
        <v>132</v>
      </c>
      <c r="BE139" s="201">
        <f>IF(N139="základní",J139,0)</f>
        <v>0</v>
      </c>
      <c r="BF139" s="201">
        <f>IF(N139="snížená",J139,0)</f>
        <v>0</v>
      </c>
      <c r="BG139" s="201">
        <f>IF(N139="zákl. přenesená",J139,0)</f>
        <v>0</v>
      </c>
      <c r="BH139" s="201">
        <f>IF(N139="sníž. přenesená",J139,0)</f>
        <v>0</v>
      </c>
      <c r="BI139" s="201">
        <f>IF(N139="nulová",J139,0)</f>
        <v>0</v>
      </c>
      <c r="BJ139" s="22" t="s">
        <v>81</v>
      </c>
      <c r="BK139" s="201">
        <f>ROUND(I139*H139,2)</f>
        <v>0</v>
      </c>
      <c r="BL139" s="22" t="s">
        <v>209</v>
      </c>
      <c r="BM139" s="22" t="s">
        <v>258</v>
      </c>
    </row>
    <row r="140" spans="2:65" s="11" customFormat="1" ht="12">
      <c r="B140" s="202"/>
      <c r="C140" s="203"/>
      <c r="D140" s="204" t="s">
        <v>142</v>
      </c>
      <c r="E140" s="205" t="s">
        <v>21</v>
      </c>
      <c r="F140" s="206" t="s">
        <v>227</v>
      </c>
      <c r="G140" s="203"/>
      <c r="H140" s="207">
        <v>21.975000000000001</v>
      </c>
      <c r="I140" s="208"/>
      <c r="J140" s="203"/>
      <c r="K140" s="203"/>
      <c r="L140" s="209"/>
      <c r="M140" s="210"/>
      <c r="N140" s="211"/>
      <c r="O140" s="211"/>
      <c r="P140" s="211"/>
      <c r="Q140" s="211"/>
      <c r="R140" s="211"/>
      <c r="S140" s="211"/>
      <c r="T140" s="212"/>
      <c r="AT140" s="213" t="s">
        <v>142</v>
      </c>
      <c r="AU140" s="213" t="s">
        <v>83</v>
      </c>
      <c r="AV140" s="11" t="s">
        <v>83</v>
      </c>
      <c r="AW140" s="11" t="s">
        <v>36</v>
      </c>
      <c r="AX140" s="11" t="s">
        <v>81</v>
      </c>
      <c r="AY140" s="213" t="s">
        <v>132</v>
      </c>
    </row>
    <row r="141" spans="2:65" s="1" customFormat="1" ht="25.5" customHeight="1">
      <c r="B141" s="39"/>
      <c r="C141" s="190" t="s">
        <v>259</v>
      </c>
      <c r="D141" s="190" t="s">
        <v>135</v>
      </c>
      <c r="E141" s="191" t="s">
        <v>260</v>
      </c>
      <c r="F141" s="192" t="s">
        <v>261</v>
      </c>
      <c r="G141" s="193" t="s">
        <v>138</v>
      </c>
      <c r="H141" s="194">
        <v>21.975000000000001</v>
      </c>
      <c r="I141" s="195"/>
      <c r="J141" s="196">
        <f>ROUND(I141*H141,2)</f>
        <v>0</v>
      </c>
      <c r="K141" s="192" t="s">
        <v>139</v>
      </c>
      <c r="L141" s="59"/>
      <c r="M141" s="197" t="s">
        <v>21</v>
      </c>
      <c r="N141" s="198" t="s">
        <v>44</v>
      </c>
      <c r="O141" s="40"/>
      <c r="P141" s="199">
        <f>O141*H141</f>
        <v>0</v>
      </c>
      <c r="Q141" s="199">
        <v>1E-4</v>
      </c>
      <c r="R141" s="199">
        <f>Q141*H141</f>
        <v>2.1975000000000002E-3</v>
      </c>
      <c r="S141" s="199">
        <v>0</v>
      </c>
      <c r="T141" s="200">
        <f>S141*H141</f>
        <v>0</v>
      </c>
      <c r="AR141" s="22" t="s">
        <v>209</v>
      </c>
      <c r="AT141" s="22" t="s">
        <v>135</v>
      </c>
      <c r="AU141" s="22" t="s">
        <v>83</v>
      </c>
      <c r="AY141" s="22" t="s">
        <v>132</v>
      </c>
      <c r="BE141" s="201">
        <f>IF(N141="základní",J141,0)</f>
        <v>0</v>
      </c>
      <c r="BF141" s="201">
        <f>IF(N141="snížená",J141,0)</f>
        <v>0</v>
      </c>
      <c r="BG141" s="201">
        <f>IF(N141="zákl. přenesená",J141,0)</f>
        <v>0</v>
      </c>
      <c r="BH141" s="201">
        <f>IF(N141="sníž. přenesená",J141,0)</f>
        <v>0</v>
      </c>
      <c r="BI141" s="201">
        <f>IF(N141="nulová",J141,0)</f>
        <v>0</v>
      </c>
      <c r="BJ141" s="22" t="s">
        <v>81</v>
      </c>
      <c r="BK141" s="201">
        <f>ROUND(I141*H141,2)</f>
        <v>0</v>
      </c>
      <c r="BL141" s="22" t="s">
        <v>209</v>
      </c>
      <c r="BM141" s="22" t="s">
        <v>262</v>
      </c>
    </row>
    <row r="142" spans="2:65" s="1" customFormat="1" ht="51" customHeight="1">
      <c r="B142" s="39"/>
      <c r="C142" s="190" t="s">
        <v>263</v>
      </c>
      <c r="D142" s="190" t="s">
        <v>135</v>
      </c>
      <c r="E142" s="191" t="s">
        <v>264</v>
      </c>
      <c r="F142" s="192" t="s">
        <v>265</v>
      </c>
      <c r="G142" s="193" t="s">
        <v>199</v>
      </c>
      <c r="H142" s="194">
        <v>0.69099999999999995</v>
      </c>
      <c r="I142" s="195"/>
      <c r="J142" s="196">
        <f>ROUND(I142*H142,2)</f>
        <v>0</v>
      </c>
      <c r="K142" s="192" t="s">
        <v>139</v>
      </c>
      <c r="L142" s="59"/>
      <c r="M142" s="197" t="s">
        <v>21</v>
      </c>
      <c r="N142" s="198" t="s">
        <v>44</v>
      </c>
      <c r="O142" s="40"/>
      <c r="P142" s="199">
        <f>O142*H142</f>
        <v>0</v>
      </c>
      <c r="Q142" s="199">
        <v>0</v>
      </c>
      <c r="R142" s="199">
        <f>Q142*H142</f>
        <v>0</v>
      </c>
      <c r="S142" s="199">
        <v>0</v>
      </c>
      <c r="T142" s="200">
        <f>S142*H142</f>
        <v>0</v>
      </c>
      <c r="AR142" s="22" t="s">
        <v>209</v>
      </c>
      <c r="AT142" s="22" t="s">
        <v>135</v>
      </c>
      <c r="AU142" s="22" t="s">
        <v>83</v>
      </c>
      <c r="AY142" s="22" t="s">
        <v>132</v>
      </c>
      <c r="BE142" s="201">
        <f>IF(N142="základní",J142,0)</f>
        <v>0</v>
      </c>
      <c r="BF142" s="201">
        <f>IF(N142="snížená",J142,0)</f>
        <v>0</v>
      </c>
      <c r="BG142" s="201">
        <f>IF(N142="zákl. přenesená",J142,0)</f>
        <v>0</v>
      </c>
      <c r="BH142" s="201">
        <f>IF(N142="sníž. přenesená",J142,0)</f>
        <v>0</v>
      </c>
      <c r="BI142" s="201">
        <f>IF(N142="nulová",J142,0)</f>
        <v>0</v>
      </c>
      <c r="BJ142" s="22" t="s">
        <v>81</v>
      </c>
      <c r="BK142" s="201">
        <f>ROUND(I142*H142,2)</f>
        <v>0</v>
      </c>
      <c r="BL142" s="22" t="s">
        <v>209</v>
      </c>
      <c r="BM142" s="22" t="s">
        <v>266</v>
      </c>
    </row>
    <row r="143" spans="2:65" s="1" customFormat="1" ht="38.25" customHeight="1">
      <c r="B143" s="39"/>
      <c r="C143" s="190" t="s">
        <v>267</v>
      </c>
      <c r="D143" s="190" t="s">
        <v>135</v>
      </c>
      <c r="E143" s="191" t="s">
        <v>268</v>
      </c>
      <c r="F143" s="192" t="s">
        <v>269</v>
      </c>
      <c r="G143" s="193" t="s">
        <v>199</v>
      </c>
      <c r="H143" s="194">
        <v>0.69099999999999995</v>
      </c>
      <c r="I143" s="195"/>
      <c r="J143" s="196">
        <f>ROUND(I143*H143,2)</f>
        <v>0</v>
      </c>
      <c r="K143" s="192" t="s">
        <v>139</v>
      </c>
      <c r="L143" s="59"/>
      <c r="M143" s="197" t="s">
        <v>21</v>
      </c>
      <c r="N143" s="198" t="s">
        <v>44</v>
      </c>
      <c r="O143" s="40"/>
      <c r="P143" s="199">
        <f>O143*H143</f>
        <v>0</v>
      </c>
      <c r="Q143" s="199">
        <v>0</v>
      </c>
      <c r="R143" s="199">
        <f>Q143*H143</f>
        <v>0</v>
      </c>
      <c r="S143" s="199">
        <v>0</v>
      </c>
      <c r="T143" s="200">
        <f>S143*H143</f>
        <v>0</v>
      </c>
      <c r="AR143" s="22" t="s">
        <v>209</v>
      </c>
      <c r="AT143" s="22" t="s">
        <v>135</v>
      </c>
      <c r="AU143" s="22" t="s">
        <v>83</v>
      </c>
      <c r="AY143" s="22" t="s">
        <v>132</v>
      </c>
      <c r="BE143" s="201">
        <f>IF(N143="základní",J143,0)</f>
        <v>0</v>
      </c>
      <c r="BF143" s="201">
        <f>IF(N143="snížená",J143,0)</f>
        <v>0</v>
      </c>
      <c r="BG143" s="201">
        <f>IF(N143="zákl. přenesená",J143,0)</f>
        <v>0</v>
      </c>
      <c r="BH143" s="201">
        <f>IF(N143="sníž. přenesená",J143,0)</f>
        <v>0</v>
      </c>
      <c r="BI143" s="201">
        <f>IF(N143="nulová",J143,0)</f>
        <v>0</v>
      </c>
      <c r="BJ143" s="22" t="s">
        <v>81</v>
      </c>
      <c r="BK143" s="201">
        <f>ROUND(I143*H143,2)</f>
        <v>0</v>
      </c>
      <c r="BL143" s="22" t="s">
        <v>209</v>
      </c>
      <c r="BM143" s="22" t="s">
        <v>270</v>
      </c>
    </row>
    <row r="144" spans="2:65" s="10" customFormat="1" ht="29.85" customHeight="1">
      <c r="B144" s="174"/>
      <c r="C144" s="175"/>
      <c r="D144" s="176" t="s">
        <v>72</v>
      </c>
      <c r="E144" s="188" t="s">
        <v>271</v>
      </c>
      <c r="F144" s="188" t="s">
        <v>272</v>
      </c>
      <c r="G144" s="175"/>
      <c r="H144" s="175"/>
      <c r="I144" s="178"/>
      <c r="J144" s="189">
        <f>BK144</f>
        <v>0</v>
      </c>
      <c r="K144" s="175"/>
      <c r="L144" s="180"/>
      <c r="M144" s="181"/>
      <c r="N144" s="182"/>
      <c r="O144" s="182"/>
      <c r="P144" s="183">
        <f>SUM(P145:P163)</f>
        <v>0</v>
      </c>
      <c r="Q144" s="182"/>
      <c r="R144" s="183">
        <f>SUM(R145:R163)</f>
        <v>0.1643</v>
      </c>
      <c r="S144" s="182"/>
      <c r="T144" s="184">
        <f>SUM(T145:T163)</f>
        <v>0.23399999999999999</v>
      </c>
      <c r="AR144" s="185" t="s">
        <v>83</v>
      </c>
      <c r="AT144" s="186" t="s">
        <v>72</v>
      </c>
      <c r="AU144" s="186" t="s">
        <v>81</v>
      </c>
      <c r="AY144" s="185" t="s">
        <v>132</v>
      </c>
      <c r="BK144" s="187">
        <f>SUM(BK145:BK163)</f>
        <v>0</v>
      </c>
    </row>
    <row r="145" spans="2:65" s="1" customFormat="1" ht="25.5" customHeight="1">
      <c r="B145" s="39"/>
      <c r="C145" s="190" t="s">
        <v>273</v>
      </c>
      <c r="D145" s="190" t="s">
        <v>135</v>
      </c>
      <c r="E145" s="191" t="s">
        <v>274</v>
      </c>
      <c r="F145" s="192" t="s">
        <v>275</v>
      </c>
      <c r="G145" s="193" t="s">
        <v>247</v>
      </c>
      <c r="H145" s="194">
        <v>7</v>
      </c>
      <c r="I145" s="195"/>
      <c r="J145" s="196">
        <f>ROUND(I145*H145,2)</f>
        <v>0</v>
      </c>
      <c r="K145" s="192" t="s">
        <v>139</v>
      </c>
      <c r="L145" s="59"/>
      <c r="M145" s="197" t="s">
        <v>21</v>
      </c>
      <c r="N145" s="198" t="s">
        <v>44</v>
      </c>
      <c r="O145" s="40"/>
      <c r="P145" s="199">
        <f>O145*H145</f>
        <v>0</v>
      </c>
      <c r="Q145" s="199">
        <v>0</v>
      </c>
      <c r="R145" s="199">
        <f>Q145*H145</f>
        <v>0</v>
      </c>
      <c r="S145" s="199">
        <v>0</v>
      </c>
      <c r="T145" s="200">
        <f>S145*H145</f>
        <v>0</v>
      </c>
      <c r="AR145" s="22" t="s">
        <v>209</v>
      </c>
      <c r="AT145" s="22" t="s">
        <v>135</v>
      </c>
      <c r="AU145" s="22" t="s">
        <v>83</v>
      </c>
      <c r="AY145" s="22" t="s">
        <v>132</v>
      </c>
      <c r="BE145" s="201">
        <f>IF(N145="základní",J145,0)</f>
        <v>0</v>
      </c>
      <c r="BF145" s="201">
        <f>IF(N145="snížená",J145,0)</f>
        <v>0</v>
      </c>
      <c r="BG145" s="201">
        <f>IF(N145="zákl. přenesená",J145,0)</f>
        <v>0</v>
      </c>
      <c r="BH145" s="201">
        <f>IF(N145="sníž. přenesená",J145,0)</f>
        <v>0</v>
      </c>
      <c r="BI145" s="201">
        <f>IF(N145="nulová",J145,0)</f>
        <v>0</v>
      </c>
      <c r="BJ145" s="22" t="s">
        <v>81</v>
      </c>
      <c r="BK145" s="201">
        <f>ROUND(I145*H145,2)</f>
        <v>0</v>
      </c>
      <c r="BL145" s="22" t="s">
        <v>209</v>
      </c>
      <c r="BM145" s="22" t="s">
        <v>276</v>
      </c>
    </row>
    <row r="146" spans="2:65" s="11" customFormat="1" ht="12">
      <c r="B146" s="202"/>
      <c r="C146" s="203"/>
      <c r="D146" s="204" t="s">
        <v>142</v>
      </c>
      <c r="E146" s="205" t="s">
        <v>21</v>
      </c>
      <c r="F146" s="206" t="s">
        <v>277</v>
      </c>
      <c r="G146" s="203"/>
      <c r="H146" s="207">
        <v>7</v>
      </c>
      <c r="I146" s="208"/>
      <c r="J146" s="203"/>
      <c r="K146" s="203"/>
      <c r="L146" s="209"/>
      <c r="M146" s="210"/>
      <c r="N146" s="211"/>
      <c r="O146" s="211"/>
      <c r="P146" s="211"/>
      <c r="Q146" s="211"/>
      <c r="R146" s="211"/>
      <c r="S146" s="211"/>
      <c r="T146" s="212"/>
      <c r="AT146" s="213" t="s">
        <v>142</v>
      </c>
      <c r="AU146" s="213" t="s">
        <v>83</v>
      </c>
      <c r="AV146" s="11" t="s">
        <v>83</v>
      </c>
      <c r="AW146" s="11" t="s">
        <v>36</v>
      </c>
      <c r="AX146" s="11" t="s">
        <v>81</v>
      </c>
      <c r="AY146" s="213" t="s">
        <v>132</v>
      </c>
    </row>
    <row r="147" spans="2:65" s="1" customFormat="1" ht="16.5" customHeight="1">
      <c r="B147" s="39"/>
      <c r="C147" s="214" t="s">
        <v>278</v>
      </c>
      <c r="D147" s="214" t="s">
        <v>229</v>
      </c>
      <c r="E147" s="215" t="s">
        <v>279</v>
      </c>
      <c r="F147" s="216" t="s">
        <v>280</v>
      </c>
      <c r="G147" s="217" t="s">
        <v>247</v>
      </c>
      <c r="H147" s="218">
        <v>7</v>
      </c>
      <c r="I147" s="219"/>
      <c r="J147" s="220">
        <f>ROUND(I147*H147,2)</f>
        <v>0</v>
      </c>
      <c r="K147" s="216" t="s">
        <v>139</v>
      </c>
      <c r="L147" s="221"/>
      <c r="M147" s="222" t="s">
        <v>21</v>
      </c>
      <c r="N147" s="223" t="s">
        <v>44</v>
      </c>
      <c r="O147" s="40"/>
      <c r="P147" s="199">
        <f>O147*H147</f>
        <v>0</v>
      </c>
      <c r="Q147" s="199">
        <v>1.6E-2</v>
      </c>
      <c r="R147" s="199">
        <f>Q147*H147</f>
        <v>0.112</v>
      </c>
      <c r="S147" s="199">
        <v>0</v>
      </c>
      <c r="T147" s="200">
        <f>S147*H147</f>
        <v>0</v>
      </c>
      <c r="AR147" s="22" t="s">
        <v>232</v>
      </c>
      <c r="AT147" s="22" t="s">
        <v>229</v>
      </c>
      <c r="AU147" s="22" t="s">
        <v>83</v>
      </c>
      <c r="AY147" s="22" t="s">
        <v>132</v>
      </c>
      <c r="BE147" s="201">
        <f>IF(N147="základní",J147,0)</f>
        <v>0</v>
      </c>
      <c r="BF147" s="201">
        <f>IF(N147="snížená",J147,0)</f>
        <v>0</v>
      </c>
      <c r="BG147" s="201">
        <f>IF(N147="zákl. přenesená",J147,0)</f>
        <v>0</v>
      </c>
      <c r="BH147" s="201">
        <f>IF(N147="sníž. přenesená",J147,0)</f>
        <v>0</v>
      </c>
      <c r="BI147" s="201">
        <f>IF(N147="nulová",J147,0)</f>
        <v>0</v>
      </c>
      <c r="BJ147" s="22" t="s">
        <v>81</v>
      </c>
      <c r="BK147" s="201">
        <f>ROUND(I147*H147,2)</f>
        <v>0</v>
      </c>
      <c r="BL147" s="22" t="s">
        <v>209</v>
      </c>
      <c r="BM147" s="22" t="s">
        <v>281</v>
      </c>
    </row>
    <row r="148" spans="2:65" s="1" customFormat="1" ht="25.5" customHeight="1">
      <c r="B148" s="39"/>
      <c r="C148" s="190" t="s">
        <v>282</v>
      </c>
      <c r="D148" s="190" t="s">
        <v>135</v>
      </c>
      <c r="E148" s="191" t="s">
        <v>283</v>
      </c>
      <c r="F148" s="192" t="s">
        <v>284</v>
      </c>
      <c r="G148" s="193" t="s">
        <v>247</v>
      </c>
      <c r="H148" s="194">
        <v>1</v>
      </c>
      <c r="I148" s="195"/>
      <c r="J148" s="196">
        <f>ROUND(I148*H148,2)</f>
        <v>0</v>
      </c>
      <c r="K148" s="192" t="s">
        <v>139</v>
      </c>
      <c r="L148" s="59"/>
      <c r="M148" s="197" t="s">
        <v>21</v>
      </c>
      <c r="N148" s="198" t="s">
        <v>44</v>
      </c>
      <c r="O148" s="40"/>
      <c r="P148" s="199">
        <f>O148*H148</f>
        <v>0</v>
      </c>
      <c r="Q148" s="199">
        <v>0</v>
      </c>
      <c r="R148" s="199">
        <f>Q148*H148</f>
        <v>0</v>
      </c>
      <c r="S148" s="199">
        <v>0</v>
      </c>
      <c r="T148" s="200">
        <f>S148*H148</f>
        <v>0</v>
      </c>
      <c r="AR148" s="22" t="s">
        <v>209</v>
      </c>
      <c r="AT148" s="22" t="s">
        <v>135</v>
      </c>
      <c r="AU148" s="22" t="s">
        <v>83</v>
      </c>
      <c r="AY148" s="22" t="s">
        <v>132</v>
      </c>
      <c r="BE148" s="201">
        <f>IF(N148="základní",J148,0)</f>
        <v>0</v>
      </c>
      <c r="BF148" s="201">
        <f>IF(N148="snížená",J148,0)</f>
        <v>0</v>
      </c>
      <c r="BG148" s="201">
        <f>IF(N148="zákl. přenesená",J148,0)</f>
        <v>0</v>
      </c>
      <c r="BH148" s="201">
        <f>IF(N148="sníž. přenesená",J148,0)</f>
        <v>0</v>
      </c>
      <c r="BI148" s="201">
        <f>IF(N148="nulová",J148,0)</f>
        <v>0</v>
      </c>
      <c r="BJ148" s="22" t="s">
        <v>81</v>
      </c>
      <c r="BK148" s="201">
        <f>ROUND(I148*H148,2)</f>
        <v>0</v>
      </c>
      <c r="BL148" s="22" t="s">
        <v>209</v>
      </c>
      <c r="BM148" s="22" t="s">
        <v>285</v>
      </c>
    </row>
    <row r="149" spans="2:65" s="11" customFormat="1" ht="12">
      <c r="B149" s="202"/>
      <c r="C149" s="203"/>
      <c r="D149" s="204" t="s">
        <v>142</v>
      </c>
      <c r="E149" s="205" t="s">
        <v>21</v>
      </c>
      <c r="F149" s="206" t="s">
        <v>286</v>
      </c>
      <c r="G149" s="203"/>
      <c r="H149" s="207">
        <v>1</v>
      </c>
      <c r="I149" s="208"/>
      <c r="J149" s="203"/>
      <c r="K149" s="203"/>
      <c r="L149" s="209"/>
      <c r="M149" s="210"/>
      <c r="N149" s="211"/>
      <c r="O149" s="211"/>
      <c r="P149" s="211"/>
      <c r="Q149" s="211"/>
      <c r="R149" s="211"/>
      <c r="S149" s="211"/>
      <c r="T149" s="212"/>
      <c r="AT149" s="213" t="s">
        <v>142</v>
      </c>
      <c r="AU149" s="213" t="s">
        <v>83</v>
      </c>
      <c r="AV149" s="11" t="s">
        <v>83</v>
      </c>
      <c r="AW149" s="11" t="s">
        <v>36</v>
      </c>
      <c r="AX149" s="11" t="s">
        <v>81</v>
      </c>
      <c r="AY149" s="213" t="s">
        <v>132</v>
      </c>
    </row>
    <row r="150" spans="2:65" s="1" customFormat="1" ht="16.5" customHeight="1">
      <c r="B150" s="39"/>
      <c r="C150" s="214" t="s">
        <v>287</v>
      </c>
      <c r="D150" s="214" t="s">
        <v>229</v>
      </c>
      <c r="E150" s="215" t="s">
        <v>288</v>
      </c>
      <c r="F150" s="216" t="s">
        <v>289</v>
      </c>
      <c r="G150" s="217" t="s">
        <v>247</v>
      </c>
      <c r="H150" s="218">
        <v>1</v>
      </c>
      <c r="I150" s="219"/>
      <c r="J150" s="220">
        <f>ROUND(I150*H150,2)</f>
        <v>0</v>
      </c>
      <c r="K150" s="216" t="s">
        <v>139</v>
      </c>
      <c r="L150" s="221"/>
      <c r="M150" s="222" t="s">
        <v>21</v>
      </c>
      <c r="N150" s="223" t="s">
        <v>44</v>
      </c>
      <c r="O150" s="40"/>
      <c r="P150" s="199">
        <f>O150*H150</f>
        <v>0</v>
      </c>
      <c r="Q150" s="199">
        <v>2.5000000000000001E-2</v>
      </c>
      <c r="R150" s="199">
        <f>Q150*H150</f>
        <v>2.5000000000000001E-2</v>
      </c>
      <c r="S150" s="199">
        <v>0</v>
      </c>
      <c r="T150" s="200">
        <f>S150*H150</f>
        <v>0</v>
      </c>
      <c r="AR150" s="22" t="s">
        <v>232</v>
      </c>
      <c r="AT150" s="22" t="s">
        <v>229</v>
      </c>
      <c r="AU150" s="22" t="s">
        <v>83</v>
      </c>
      <c r="AY150" s="22" t="s">
        <v>132</v>
      </c>
      <c r="BE150" s="201">
        <f>IF(N150="základní",J150,0)</f>
        <v>0</v>
      </c>
      <c r="BF150" s="201">
        <f>IF(N150="snížená",J150,0)</f>
        <v>0</v>
      </c>
      <c r="BG150" s="201">
        <f>IF(N150="zákl. přenesená",J150,0)</f>
        <v>0</v>
      </c>
      <c r="BH150" s="201">
        <f>IF(N150="sníž. přenesená",J150,0)</f>
        <v>0</v>
      </c>
      <c r="BI150" s="201">
        <f>IF(N150="nulová",J150,0)</f>
        <v>0</v>
      </c>
      <c r="BJ150" s="22" t="s">
        <v>81</v>
      </c>
      <c r="BK150" s="201">
        <f>ROUND(I150*H150,2)</f>
        <v>0</v>
      </c>
      <c r="BL150" s="22" t="s">
        <v>209</v>
      </c>
      <c r="BM150" s="22" t="s">
        <v>290</v>
      </c>
    </row>
    <row r="151" spans="2:65" s="1" customFormat="1" ht="25.5" customHeight="1">
      <c r="B151" s="39"/>
      <c r="C151" s="190" t="s">
        <v>232</v>
      </c>
      <c r="D151" s="190" t="s">
        <v>135</v>
      </c>
      <c r="E151" s="191" t="s">
        <v>291</v>
      </c>
      <c r="F151" s="192" t="s">
        <v>292</v>
      </c>
      <c r="G151" s="193" t="s">
        <v>247</v>
      </c>
      <c r="H151" s="194">
        <v>1</v>
      </c>
      <c r="I151" s="195"/>
      <c r="J151" s="196">
        <f>ROUND(I151*H151,2)</f>
        <v>0</v>
      </c>
      <c r="K151" s="192" t="s">
        <v>139</v>
      </c>
      <c r="L151" s="59"/>
      <c r="M151" s="197" t="s">
        <v>21</v>
      </c>
      <c r="N151" s="198" t="s">
        <v>44</v>
      </c>
      <c r="O151" s="40"/>
      <c r="P151" s="199">
        <f>O151*H151</f>
        <v>0</v>
      </c>
      <c r="Q151" s="199">
        <v>0</v>
      </c>
      <c r="R151" s="199">
        <f>Q151*H151</f>
        <v>0</v>
      </c>
      <c r="S151" s="199">
        <v>0</v>
      </c>
      <c r="T151" s="200">
        <f>S151*H151</f>
        <v>0</v>
      </c>
      <c r="AR151" s="22" t="s">
        <v>209</v>
      </c>
      <c r="AT151" s="22" t="s">
        <v>135</v>
      </c>
      <c r="AU151" s="22" t="s">
        <v>83</v>
      </c>
      <c r="AY151" s="22" t="s">
        <v>132</v>
      </c>
      <c r="BE151" s="201">
        <f>IF(N151="základní",J151,0)</f>
        <v>0</v>
      </c>
      <c r="BF151" s="201">
        <f>IF(N151="snížená",J151,0)</f>
        <v>0</v>
      </c>
      <c r="BG151" s="201">
        <f>IF(N151="zákl. přenesená",J151,0)</f>
        <v>0</v>
      </c>
      <c r="BH151" s="201">
        <f>IF(N151="sníž. přenesená",J151,0)</f>
        <v>0</v>
      </c>
      <c r="BI151" s="201">
        <f>IF(N151="nulová",J151,0)</f>
        <v>0</v>
      </c>
      <c r="BJ151" s="22" t="s">
        <v>81</v>
      </c>
      <c r="BK151" s="201">
        <f>ROUND(I151*H151,2)</f>
        <v>0</v>
      </c>
      <c r="BL151" s="22" t="s">
        <v>209</v>
      </c>
      <c r="BM151" s="22" t="s">
        <v>293</v>
      </c>
    </row>
    <row r="152" spans="2:65" s="11" customFormat="1" ht="12">
      <c r="B152" s="202"/>
      <c r="C152" s="203"/>
      <c r="D152" s="204" t="s">
        <v>142</v>
      </c>
      <c r="E152" s="205" t="s">
        <v>21</v>
      </c>
      <c r="F152" s="206" t="s">
        <v>294</v>
      </c>
      <c r="G152" s="203"/>
      <c r="H152" s="207">
        <v>1</v>
      </c>
      <c r="I152" s="208"/>
      <c r="J152" s="203"/>
      <c r="K152" s="203"/>
      <c r="L152" s="209"/>
      <c r="M152" s="210"/>
      <c r="N152" s="211"/>
      <c r="O152" s="211"/>
      <c r="P152" s="211"/>
      <c r="Q152" s="211"/>
      <c r="R152" s="211"/>
      <c r="S152" s="211"/>
      <c r="T152" s="212"/>
      <c r="AT152" s="213" t="s">
        <v>142</v>
      </c>
      <c r="AU152" s="213" t="s">
        <v>83</v>
      </c>
      <c r="AV152" s="11" t="s">
        <v>83</v>
      </c>
      <c r="AW152" s="11" t="s">
        <v>36</v>
      </c>
      <c r="AX152" s="11" t="s">
        <v>81</v>
      </c>
      <c r="AY152" s="213" t="s">
        <v>132</v>
      </c>
    </row>
    <row r="153" spans="2:65" s="1" customFormat="1" ht="16.5" customHeight="1">
      <c r="B153" s="39"/>
      <c r="C153" s="214" t="s">
        <v>295</v>
      </c>
      <c r="D153" s="214" t="s">
        <v>229</v>
      </c>
      <c r="E153" s="215" t="s">
        <v>296</v>
      </c>
      <c r="F153" s="216" t="s">
        <v>297</v>
      </c>
      <c r="G153" s="217" t="s">
        <v>247</v>
      </c>
      <c r="H153" s="218">
        <v>1</v>
      </c>
      <c r="I153" s="219"/>
      <c r="J153" s="220">
        <f t="shared" ref="J153:J159" si="0">ROUND(I153*H153,2)</f>
        <v>0</v>
      </c>
      <c r="K153" s="216" t="s">
        <v>139</v>
      </c>
      <c r="L153" s="221"/>
      <c r="M153" s="222" t="s">
        <v>21</v>
      </c>
      <c r="N153" s="223" t="s">
        <v>44</v>
      </c>
      <c r="O153" s="40"/>
      <c r="P153" s="199">
        <f t="shared" ref="P153:P159" si="1">O153*H153</f>
        <v>0</v>
      </c>
      <c r="Q153" s="199">
        <v>2.7E-2</v>
      </c>
      <c r="R153" s="199">
        <f t="shared" ref="R153:R159" si="2">Q153*H153</f>
        <v>2.7E-2</v>
      </c>
      <c r="S153" s="199">
        <v>0</v>
      </c>
      <c r="T153" s="200">
        <f t="shared" ref="T153:T159" si="3">S153*H153</f>
        <v>0</v>
      </c>
      <c r="AR153" s="22" t="s">
        <v>232</v>
      </c>
      <c r="AT153" s="22" t="s">
        <v>229</v>
      </c>
      <c r="AU153" s="22" t="s">
        <v>83</v>
      </c>
      <c r="AY153" s="22" t="s">
        <v>132</v>
      </c>
      <c r="BE153" s="201">
        <f t="shared" ref="BE153:BE159" si="4">IF(N153="základní",J153,0)</f>
        <v>0</v>
      </c>
      <c r="BF153" s="201">
        <f t="shared" ref="BF153:BF159" si="5">IF(N153="snížená",J153,0)</f>
        <v>0</v>
      </c>
      <c r="BG153" s="201">
        <f t="shared" ref="BG153:BG159" si="6">IF(N153="zákl. přenesená",J153,0)</f>
        <v>0</v>
      </c>
      <c r="BH153" s="201">
        <f t="shared" ref="BH153:BH159" si="7">IF(N153="sníž. přenesená",J153,0)</f>
        <v>0</v>
      </c>
      <c r="BI153" s="201">
        <f t="shared" ref="BI153:BI159" si="8">IF(N153="nulová",J153,0)</f>
        <v>0</v>
      </c>
      <c r="BJ153" s="22" t="s">
        <v>81</v>
      </c>
      <c r="BK153" s="201">
        <f t="shared" ref="BK153:BK159" si="9">ROUND(I153*H153,2)</f>
        <v>0</v>
      </c>
      <c r="BL153" s="22" t="s">
        <v>209</v>
      </c>
      <c r="BM153" s="22" t="s">
        <v>298</v>
      </c>
    </row>
    <row r="154" spans="2:65" s="1" customFormat="1" ht="16.5" customHeight="1">
      <c r="B154" s="39"/>
      <c r="C154" s="190" t="s">
        <v>299</v>
      </c>
      <c r="D154" s="190" t="s">
        <v>135</v>
      </c>
      <c r="E154" s="191" t="s">
        <v>300</v>
      </c>
      <c r="F154" s="192" t="s">
        <v>301</v>
      </c>
      <c r="G154" s="193" t="s">
        <v>247</v>
      </c>
      <c r="H154" s="194">
        <v>2</v>
      </c>
      <c r="I154" s="195"/>
      <c r="J154" s="196">
        <f t="shared" si="0"/>
        <v>0</v>
      </c>
      <c r="K154" s="192" t="s">
        <v>139</v>
      </c>
      <c r="L154" s="59"/>
      <c r="M154" s="197" t="s">
        <v>21</v>
      </c>
      <c r="N154" s="198" t="s">
        <v>44</v>
      </c>
      <c r="O154" s="40"/>
      <c r="P154" s="199">
        <f t="shared" si="1"/>
        <v>0</v>
      </c>
      <c r="Q154" s="199">
        <v>0</v>
      </c>
      <c r="R154" s="199">
        <f t="shared" si="2"/>
        <v>0</v>
      </c>
      <c r="S154" s="199">
        <v>0</v>
      </c>
      <c r="T154" s="200">
        <f t="shared" si="3"/>
        <v>0</v>
      </c>
      <c r="AR154" s="22" t="s">
        <v>209</v>
      </c>
      <c r="AT154" s="22" t="s">
        <v>135</v>
      </c>
      <c r="AU154" s="22" t="s">
        <v>83</v>
      </c>
      <c r="AY154" s="22" t="s">
        <v>132</v>
      </c>
      <c r="BE154" s="201">
        <f t="shared" si="4"/>
        <v>0</v>
      </c>
      <c r="BF154" s="201">
        <f t="shared" si="5"/>
        <v>0</v>
      </c>
      <c r="BG154" s="201">
        <f t="shared" si="6"/>
        <v>0</v>
      </c>
      <c r="BH154" s="201">
        <f t="shared" si="7"/>
        <v>0</v>
      </c>
      <c r="BI154" s="201">
        <f t="shared" si="8"/>
        <v>0</v>
      </c>
      <c r="BJ154" s="22" t="s">
        <v>81</v>
      </c>
      <c r="BK154" s="201">
        <f t="shared" si="9"/>
        <v>0</v>
      </c>
      <c r="BL154" s="22" t="s">
        <v>209</v>
      </c>
      <c r="BM154" s="22" t="s">
        <v>302</v>
      </c>
    </row>
    <row r="155" spans="2:65" s="1" customFormat="1" ht="16.5" customHeight="1">
      <c r="B155" s="39"/>
      <c r="C155" s="214" t="s">
        <v>303</v>
      </c>
      <c r="D155" s="214" t="s">
        <v>229</v>
      </c>
      <c r="E155" s="215" t="s">
        <v>304</v>
      </c>
      <c r="F155" s="216" t="s">
        <v>305</v>
      </c>
      <c r="G155" s="217" t="s">
        <v>247</v>
      </c>
      <c r="H155" s="218">
        <v>2</v>
      </c>
      <c r="I155" s="219"/>
      <c r="J155" s="220">
        <f t="shared" si="0"/>
        <v>0</v>
      </c>
      <c r="K155" s="216" t="s">
        <v>139</v>
      </c>
      <c r="L155" s="221"/>
      <c r="M155" s="222" t="s">
        <v>21</v>
      </c>
      <c r="N155" s="223" t="s">
        <v>44</v>
      </c>
      <c r="O155" s="40"/>
      <c r="P155" s="199">
        <f t="shared" si="1"/>
        <v>0</v>
      </c>
      <c r="Q155" s="199">
        <v>1.4999999999999999E-4</v>
      </c>
      <c r="R155" s="199">
        <f t="shared" si="2"/>
        <v>2.9999999999999997E-4</v>
      </c>
      <c r="S155" s="199">
        <v>0</v>
      </c>
      <c r="T155" s="200">
        <f t="shared" si="3"/>
        <v>0</v>
      </c>
      <c r="AR155" s="22" t="s">
        <v>232</v>
      </c>
      <c r="AT155" s="22" t="s">
        <v>229</v>
      </c>
      <c r="AU155" s="22" t="s">
        <v>83</v>
      </c>
      <c r="AY155" s="22" t="s">
        <v>132</v>
      </c>
      <c r="BE155" s="201">
        <f t="shared" si="4"/>
        <v>0</v>
      </c>
      <c r="BF155" s="201">
        <f t="shared" si="5"/>
        <v>0</v>
      </c>
      <c r="BG155" s="201">
        <f t="shared" si="6"/>
        <v>0</v>
      </c>
      <c r="BH155" s="201">
        <f t="shared" si="7"/>
        <v>0</v>
      </c>
      <c r="BI155" s="201">
        <f t="shared" si="8"/>
        <v>0</v>
      </c>
      <c r="BJ155" s="22" t="s">
        <v>81</v>
      </c>
      <c r="BK155" s="201">
        <f t="shared" si="9"/>
        <v>0</v>
      </c>
      <c r="BL155" s="22" t="s">
        <v>209</v>
      </c>
      <c r="BM155" s="22" t="s">
        <v>306</v>
      </c>
    </row>
    <row r="156" spans="2:65" s="1" customFormat="1" ht="25.5" customHeight="1">
      <c r="B156" s="39"/>
      <c r="C156" s="190" t="s">
        <v>307</v>
      </c>
      <c r="D156" s="190" t="s">
        <v>135</v>
      </c>
      <c r="E156" s="191" t="s">
        <v>308</v>
      </c>
      <c r="F156" s="192" t="s">
        <v>309</v>
      </c>
      <c r="G156" s="193" t="s">
        <v>247</v>
      </c>
      <c r="H156" s="194">
        <v>7</v>
      </c>
      <c r="I156" s="195"/>
      <c r="J156" s="196">
        <f t="shared" si="0"/>
        <v>0</v>
      </c>
      <c r="K156" s="192" t="s">
        <v>21</v>
      </c>
      <c r="L156" s="59"/>
      <c r="M156" s="197" t="s">
        <v>21</v>
      </c>
      <c r="N156" s="198" t="s">
        <v>44</v>
      </c>
      <c r="O156" s="40"/>
      <c r="P156" s="199">
        <f t="shared" si="1"/>
        <v>0</v>
      </c>
      <c r="Q156" s="199">
        <v>0</v>
      </c>
      <c r="R156" s="199">
        <f t="shared" si="2"/>
        <v>0</v>
      </c>
      <c r="S156" s="199">
        <v>0</v>
      </c>
      <c r="T156" s="200">
        <f t="shared" si="3"/>
        <v>0</v>
      </c>
      <c r="AR156" s="22" t="s">
        <v>209</v>
      </c>
      <c r="AT156" s="22" t="s">
        <v>135</v>
      </c>
      <c r="AU156" s="22" t="s">
        <v>83</v>
      </c>
      <c r="AY156" s="22" t="s">
        <v>132</v>
      </c>
      <c r="BE156" s="201">
        <f t="shared" si="4"/>
        <v>0</v>
      </c>
      <c r="BF156" s="201">
        <f t="shared" si="5"/>
        <v>0</v>
      </c>
      <c r="BG156" s="201">
        <f t="shared" si="6"/>
        <v>0</v>
      </c>
      <c r="BH156" s="201">
        <f t="shared" si="7"/>
        <v>0</v>
      </c>
      <c r="BI156" s="201">
        <f t="shared" si="8"/>
        <v>0</v>
      </c>
      <c r="BJ156" s="22" t="s">
        <v>81</v>
      </c>
      <c r="BK156" s="201">
        <f t="shared" si="9"/>
        <v>0</v>
      </c>
      <c r="BL156" s="22" t="s">
        <v>209</v>
      </c>
      <c r="BM156" s="22" t="s">
        <v>310</v>
      </c>
    </row>
    <row r="157" spans="2:65" s="1" customFormat="1" ht="25.5" customHeight="1">
      <c r="B157" s="39"/>
      <c r="C157" s="190" t="s">
        <v>311</v>
      </c>
      <c r="D157" s="190" t="s">
        <v>135</v>
      </c>
      <c r="E157" s="191" t="s">
        <v>312</v>
      </c>
      <c r="F157" s="192" t="s">
        <v>313</v>
      </c>
      <c r="G157" s="193" t="s">
        <v>247</v>
      </c>
      <c r="H157" s="194">
        <v>2</v>
      </c>
      <c r="I157" s="195"/>
      <c r="J157" s="196">
        <f t="shared" si="0"/>
        <v>0</v>
      </c>
      <c r="K157" s="192" t="s">
        <v>21</v>
      </c>
      <c r="L157" s="59"/>
      <c r="M157" s="197" t="s">
        <v>21</v>
      </c>
      <c r="N157" s="198" t="s">
        <v>44</v>
      </c>
      <c r="O157" s="40"/>
      <c r="P157" s="199">
        <f t="shared" si="1"/>
        <v>0</v>
      </c>
      <c r="Q157" s="199">
        <v>0</v>
      </c>
      <c r="R157" s="199">
        <f t="shared" si="2"/>
        <v>0</v>
      </c>
      <c r="S157" s="199">
        <v>0</v>
      </c>
      <c r="T157" s="200">
        <f t="shared" si="3"/>
        <v>0</v>
      </c>
      <c r="AR157" s="22" t="s">
        <v>209</v>
      </c>
      <c r="AT157" s="22" t="s">
        <v>135</v>
      </c>
      <c r="AU157" s="22" t="s">
        <v>83</v>
      </c>
      <c r="AY157" s="22" t="s">
        <v>132</v>
      </c>
      <c r="BE157" s="201">
        <f t="shared" si="4"/>
        <v>0</v>
      </c>
      <c r="BF157" s="201">
        <f t="shared" si="5"/>
        <v>0</v>
      </c>
      <c r="BG157" s="201">
        <f t="shared" si="6"/>
        <v>0</v>
      </c>
      <c r="BH157" s="201">
        <f t="shared" si="7"/>
        <v>0</v>
      </c>
      <c r="BI157" s="201">
        <f t="shared" si="8"/>
        <v>0</v>
      </c>
      <c r="BJ157" s="22" t="s">
        <v>81</v>
      </c>
      <c r="BK157" s="201">
        <f t="shared" si="9"/>
        <v>0</v>
      </c>
      <c r="BL157" s="22" t="s">
        <v>209</v>
      </c>
      <c r="BM157" s="22" t="s">
        <v>314</v>
      </c>
    </row>
    <row r="158" spans="2:65" s="1" customFormat="1" ht="38.25" customHeight="1">
      <c r="B158" s="39"/>
      <c r="C158" s="190" t="s">
        <v>315</v>
      </c>
      <c r="D158" s="190" t="s">
        <v>135</v>
      </c>
      <c r="E158" s="191" t="s">
        <v>316</v>
      </c>
      <c r="F158" s="192" t="s">
        <v>317</v>
      </c>
      <c r="G158" s="193" t="s">
        <v>247</v>
      </c>
      <c r="H158" s="194">
        <v>9</v>
      </c>
      <c r="I158" s="195"/>
      <c r="J158" s="196">
        <f t="shared" si="0"/>
        <v>0</v>
      </c>
      <c r="K158" s="192" t="s">
        <v>21</v>
      </c>
      <c r="L158" s="59"/>
      <c r="M158" s="197" t="s">
        <v>21</v>
      </c>
      <c r="N158" s="198" t="s">
        <v>44</v>
      </c>
      <c r="O158" s="40"/>
      <c r="P158" s="199">
        <f t="shared" si="1"/>
        <v>0</v>
      </c>
      <c r="Q158" s="199">
        <v>0</v>
      </c>
      <c r="R158" s="199">
        <f t="shared" si="2"/>
        <v>0</v>
      </c>
      <c r="S158" s="199">
        <v>0</v>
      </c>
      <c r="T158" s="200">
        <f t="shared" si="3"/>
        <v>0</v>
      </c>
      <c r="AR158" s="22" t="s">
        <v>209</v>
      </c>
      <c r="AT158" s="22" t="s">
        <v>135</v>
      </c>
      <c r="AU158" s="22" t="s">
        <v>83</v>
      </c>
      <c r="AY158" s="22" t="s">
        <v>132</v>
      </c>
      <c r="BE158" s="201">
        <f t="shared" si="4"/>
        <v>0</v>
      </c>
      <c r="BF158" s="201">
        <f t="shared" si="5"/>
        <v>0</v>
      </c>
      <c r="BG158" s="201">
        <f t="shared" si="6"/>
        <v>0</v>
      </c>
      <c r="BH158" s="201">
        <f t="shared" si="7"/>
        <v>0</v>
      </c>
      <c r="BI158" s="201">
        <f t="shared" si="8"/>
        <v>0</v>
      </c>
      <c r="BJ158" s="22" t="s">
        <v>81</v>
      </c>
      <c r="BK158" s="201">
        <f t="shared" si="9"/>
        <v>0</v>
      </c>
      <c r="BL158" s="22" t="s">
        <v>209</v>
      </c>
      <c r="BM158" s="22" t="s">
        <v>318</v>
      </c>
    </row>
    <row r="159" spans="2:65" s="1" customFormat="1" ht="16.5" customHeight="1">
      <c r="B159" s="39"/>
      <c r="C159" s="190" t="s">
        <v>319</v>
      </c>
      <c r="D159" s="190" t="s">
        <v>135</v>
      </c>
      <c r="E159" s="191" t="s">
        <v>320</v>
      </c>
      <c r="F159" s="192" t="s">
        <v>321</v>
      </c>
      <c r="G159" s="193" t="s">
        <v>247</v>
      </c>
      <c r="H159" s="194">
        <v>10</v>
      </c>
      <c r="I159" s="195"/>
      <c r="J159" s="196">
        <f t="shared" si="0"/>
        <v>0</v>
      </c>
      <c r="K159" s="192" t="s">
        <v>139</v>
      </c>
      <c r="L159" s="59"/>
      <c r="M159" s="197" t="s">
        <v>21</v>
      </c>
      <c r="N159" s="198" t="s">
        <v>44</v>
      </c>
      <c r="O159" s="40"/>
      <c r="P159" s="199">
        <f t="shared" si="1"/>
        <v>0</v>
      </c>
      <c r="Q159" s="199">
        <v>0</v>
      </c>
      <c r="R159" s="199">
        <f t="shared" si="2"/>
        <v>0</v>
      </c>
      <c r="S159" s="199">
        <v>1.8E-3</v>
      </c>
      <c r="T159" s="200">
        <f t="shared" si="3"/>
        <v>1.7999999999999999E-2</v>
      </c>
      <c r="AR159" s="22" t="s">
        <v>209</v>
      </c>
      <c r="AT159" s="22" t="s">
        <v>135</v>
      </c>
      <c r="AU159" s="22" t="s">
        <v>83</v>
      </c>
      <c r="AY159" s="22" t="s">
        <v>132</v>
      </c>
      <c r="BE159" s="201">
        <f t="shared" si="4"/>
        <v>0</v>
      </c>
      <c r="BF159" s="201">
        <f t="shared" si="5"/>
        <v>0</v>
      </c>
      <c r="BG159" s="201">
        <f t="shared" si="6"/>
        <v>0</v>
      </c>
      <c r="BH159" s="201">
        <f t="shared" si="7"/>
        <v>0</v>
      </c>
      <c r="BI159" s="201">
        <f t="shared" si="8"/>
        <v>0</v>
      </c>
      <c r="BJ159" s="22" t="s">
        <v>81</v>
      </c>
      <c r="BK159" s="201">
        <f t="shared" si="9"/>
        <v>0</v>
      </c>
      <c r="BL159" s="22" t="s">
        <v>209</v>
      </c>
      <c r="BM159" s="22" t="s">
        <v>322</v>
      </c>
    </row>
    <row r="160" spans="2:65" s="11" customFormat="1" ht="12">
      <c r="B160" s="202"/>
      <c r="C160" s="203"/>
      <c r="D160" s="204" t="s">
        <v>142</v>
      </c>
      <c r="E160" s="205" t="s">
        <v>21</v>
      </c>
      <c r="F160" s="206" t="s">
        <v>323</v>
      </c>
      <c r="G160" s="203"/>
      <c r="H160" s="207">
        <v>10</v>
      </c>
      <c r="I160" s="208"/>
      <c r="J160" s="203"/>
      <c r="K160" s="203"/>
      <c r="L160" s="209"/>
      <c r="M160" s="210"/>
      <c r="N160" s="211"/>
      <c r="O160" s="211"/>
      <c r="P160" s="211"/>
      <c r="Q160" s="211"/>
      <c r="R160" s="211"/>
      <c r="S160" s="211"/>
      <c r="T160" s="212"/>
      <c r="AT160" s="213" t="s">
        <v>142</v>
      </c>
      <c r="AU160" s="213" t="s">
        <v>83</v>
      </c>
      <c r="AV160" s="11" t="s">
        <v>83</v>
      </c>
      <c r="AW160" s="11" t="s">
        <v>36</v>
      </c>
      <c r="AX160" s="11" t="s">
        <v>81</v>
      </c>
      <c r="AY160" s="213" t="s">
        <v>132</v>
      </c>
    </row>
    <row r="161" spans="2:65" s="1" customFormat="1" ht="38.25" customHeight="1">
      <c r="B161" s="39"/>
      <c r="C161" s="190" t="s">
        <v>324</v>
      </c>
      <c r="D161" s="190" t="s">
        <v>135</v>
      </c>
      <c r="E161" s="191" t="s">
        <v>325</v>
      </c>
      <c r="F161" s="192" t="s">
        <v>326</v>
      </c>
      <c r="G161" s="193" t="s">
        <v>247</v>
      </c>
      <c r="H161" s="194">
        <v>9</v>
      </c>
      <c r="I161" s="195"/>
      <c r="J161" s="196">
        <f>ROUND(I161*H161,2)</f>
        <v>0</v>
      </c>
      <c r="K161" s="192" t="s">
        <v>139</v>
      </c>
      <c r="L161" s="59"/>
      <c r="M161" s="197" t="s">
        <v>21</v>
      </c>
      <c r="N161" s="198" t="s">
        <v>44</v>
      </c>
      <c r="O161" s="40"/>
      <c r="P161" s="199">
        <f>O161*H161</f>
        <v>0</v>
      </c>
      <c r="Q161" s="199">
        <v>0</v>
      </c>
      <c r="R161" s="199">
        <f>Q161*H161</f>
        <v>0</v>
      </c>
      <c r="S161" s="199">
        <v>2.4E-2</v>
      </c>
      <c r="T161" s="200">
        <f>S161*H161</f>
        <v>0.216</v>
      </c>
      <c r="AR161" s="22" t="s">
        <v>209</v>
      </c>
      <c r="AT161" s="22" t="s">
        <v>135</v>
      </c>
      <c r="AU161" s="22" t="s">
        <v>83</v>
      </c>
      <c r="AY161" s="22" t="s">
        <v>132</v>
      </c>
      <c r="BE161" s="201">
        <f>IF(N161="základní",J161,0)</f>
        <v>0</v>
      </c>
      <c r="BF161" s="201">
        <f>IF(N161="snížená",J161,0)</f>
        <v>0</v>
      </c>
      <c r="BG161" s="201">
        <f>IF(N161="zákl. přenesená",J161,0)</f>
        <v>0</v>
      </c>
      <c r="BH161" s="201">
        <f>IF(N161="sníž. přenesená",J161,0)</f>
        <v>0</v>
      </c>
      <c r="BI161" s="201">
        <f>IF(N161="nulová",J161,0)</f>
        <v>0</v>
      </c>
      <c r="BJ161" s="22" t="s">
        <v>81</v>
      </c>
      <c r="BK161" s="201">
        <f>ROUND(I161*H161,2)</f>
        <v>0</v>
      </c>
      <c r="BL161" s="22" t="s">
        <v>209</v>
      </c>
      <c r="BM161" s="22" t="s">
        <v>327</v>
      </c>
    </row>
    <row r="162" spans="2:65" s="1" customFormat="1" ht="38.25" customHeight="1">
      <c r="B162" s="39"/>
      <c r="C162" s="190" t="s">
        <v>328</v>
      </c>
      <c r="D162" s="190" t="s">
        <v>135</v>
      </c>
      <c r="E162" s="191" t="s">
        <v>329</v>
      </c>
      <c r="F162" s="192" t="s">
        <v>330</v>
      </c>
      <c r="G162" s="193" t="s">
        <v>199</v>
      </c>
      <c r="H162" s="194">
        <v>0.16400000000000001</v>
      </c>
      <c r="I162" s="195"/>
      <c r="J162" s="196">
        <f>ROUND(I162*H162,2)</f>
        <v>0</v>
      </c>
      <c r="K162" s="192" t="s">
        <v>139</v>
      </c>
      <c r="L162" s="59"/>
      <c r="M162" s="197" t="s">
        <v>21</v>
      </c>
      <c r="N162" s="198" t="s">
        <v>44</v>
      </c>
      <c r="O162" s="40"/>
      <c r="P162" s="199">
        <f>O162*H162</f>
        <v>0</v>
      </c>
      <c r="Q162" s="199">
        <v>0</v>
      </c>
      <c r="R162" s="199">
        <f>Q162*H162</f>
        <v>0</v>
      </c>
      <c r="S162" s="199">
        <v>0</v>
      </c>
      <c r="T162" s="200">
        <f>S162*H162</f>
        <v>0</v>
      </c>
      <c r="AR162" s="22" t="s">
        <v>209</v>
      </c>
      <c r="AT162" s="22" t="s">
        <v>135</v>
      </c>
      <c r="AU162" s="22" t="s">
        <v>83</v>
      </c>
      <c r="AY162" s="22" t="s">
        <v>132</v>
      </c>
      <c r="BE162" s="201">
        <f>IF(N162="základní",J162,0)</f>
        <v>0</v>
      </c>
      <c r="BF162" s="201">
        <f>IF(N162="snížená",J162,0)</f>
        <v>0</v>
      </c>
      <c r="BG162" s="201">
        <f>IF(N162="zákl. přenesená",J162,0)</f>
        <v>0</v>
      </c>
      <c r="BH162" s="201">
        <f>IF(N162="sníž. přenesená",J162,0)</f>
        <v>0</v>
      </c>
      <c r="BI162" s="201">
        <f>IF(N162="nulová",J162,0)</f>
        <v>0</v>
      </c>
      <c r="BJ162" s="22" t="s">
        <v>81</v>
      </c>
      <c r="BK162" s="201">
        <f>ROUND(I162*H162,2)</f>
        <v>0</v>
      </c>
      <c r="BL162" s="22" t="s">
        <v>209</v>
      </c>
      <c r="BM162" s="22" t="s">
        <v>331</v>
      </c>
    </row>
    <row r="163" spans="2:65" s="1" customFormat="1" ht="38.25" customHeight="1">
      <c r="B163" s="39"/>
      <c r="C163" s="190" t="s">
        <v>332</v>
      </c>
      <c r="D163" s="190" t="s">
        <v>135</v>
      </c>
      <c r="E163" s="191" t="s">
        <v>333</v>
      </c>
      <c r="F163" s="192" t="s">
        <v>334</v>
      </c>
      <c r="G163" s="193" t="s">
        <v>199</v>
      </c>
      <c r="H163" s="194">
        <v>0.16400000000000001</v>
      </c>
      <c r="I163" s="195"/>
      <c r="J163" s="196">
        <f>ROUND(I163*H163,2)</f>
        <v>0</v>
      </c>
      <c r="K163" s="192" t="s">
        <v>139</v>
      </c>
      <c r="L163" s="59"/>
      <c r="M163" s="197" t="s">
        <v>21</v>
      </c>
      <c r="N163" s="198" t="s">
        <v>44</v>
      </c>
      <c r="O163" s="40"/>
      <c r="P163" s="199">
        <f>O163*H163</f>
        <v>0</v>
      </c>
      <c r="Q163" s="199">
        <v>0</v>
      </c>
      <c r="R163" s="199">
        <f>Q163*H163</f>
        <v>0</v>
      </c>
      <c r="S163" s="199">
        <v>0</v>
      </c>
      <c r="T163" s="200">
        <f>S163*H163</f>
        <v>0</v>
      </c>
      <c r="AR163" s="22" t="s">
        <v>209</v>
      </c>
      <c r="AT163" s="22" t="s">
        <v>135</v>
      </c>
      <c r="AU163" s="22" t="s">
        <v>83</v>
      </c>
      <c r="AY163" s="22" t="s">
        <v>132</v>
      </c>
      <c r="BE163" s="201">
        <f>IF(N163="základní",J163,0)</f>
        <v>0</v>
      </c>
      <c r="BF163" s="201">
        <f>IF(N163="snížená",J163,0)</f>
        <v>0</v>
      </c>
      <c r="BG163" s="201">
        <f>IF(N163="zákl. přenesená",J163,0)</f>
        <v>0</v>
      </c>
      <c r="BH163" s="201">
        <f>IF(N163="sníž. přenesená",J163,0)</f>
        <v>0</v>
      </c>
      <c r="BI163" s="201">
        <f>IF(N163="nulová",J163,0)</f>
        <v>0</v>
      </c>
      <c r="BJ163" s="22" t="s">
        <v>81</v>
      </c>
      <c r="BK163" s="201">
        <f>ROUND(I163*H163,2)</f>
        <v>0</v>
      </c>
      <c r="BL163" s="22" t="s">
        <v>209</v>
      </c>
      <c r="BM163" s="22" t="s">
        <v>335</v>
      </c>
    </row>
    <row r="164" spans="2:65" s="10" customFormat="1" ht="29.85" customHeight="1">
      <c r="B164" s="174"/>
      <c r="C164" s="175"/>
      <c r="D164" s="176" t="s">
        <v>72</v>
      </c>
      <c r="E164" s="188" t="s">
        <v>336</v>
      </c>
      <c r="F164" s="188" t="s">
        <v>337</v>
      </c>
      <c r="G164" s="175"/>
      <c r="H164" s="175"/>
      <c r="I164" s="178"/>
      <c r="J164" s="189">
        <f>BK164</f>
        <v>0</v>
      </c>
      <c r="K164" s="175"/>
      <c r="L164" s="180"/>
      <c r="M164" s="181"/>
      <c r="N164" s="182"/>
      <c r="O164" s="182"/>
      <c r="P164" s="183">
        <f>SUM(P165:P195)</f>
        <v>0</v>
      </c>
      <c r="Q164" s="182"/>
      <c r="R164" s="183">
        <f>SUM(R165:R195)</f>
        <v>0.18503015999999997</v>
      </c>
      <c r="S164" s="182"/>
      <c r="T164" s="184">
        <f>SUM(T165:T195)</f>
        <v>0.14300399999999999</v>
      </c>
      <c r="AR164" s="185" t="s">
        <v>83</v>
      </c>
      <c r="AT164" s="186" t="s">
        <v>72</v>
      </c>
      <c r="AU164" s="186" t="s">
        <v>81</v>
      </c>
      <c r="AY164" s="185" t="s">
        <v>132</v>
      </c>
      <c r="BK164" s="187">
        <f>SUM(BK165:BK195)</f>
        <v>0</v>
      </c>
    </row>
    <row r="165" spans="2:65" s="1" customFormat="1" ht="25.5" customHeight="1">
      <c r="B165" s="39"/>
      <c r="C165" s="190" t="s">
        <v>338</v>
      </c>
      <c r="D165" s="190" t="s">
        <v>135</v>
      </c>
      <c r="E165" s="191" t="s">
        <v>339</v>
      </c>
      <c r="F165" s="192" t="s">
        <v>340</v>
      </c>
      <c r="G165" s="193" t="s">
        <v>138</v>
      </c>
      <c r="H165" s="194">
        <v>51.6</v>
      </c>
      <c r="I165" s="195"/>
      <c r="J165" s="196">
        <f>ROUND(I165*H165,2)</f>
        <v>0</v>
      </c>
      <c r="K165" s="192" t="s">
        <v>139</v>
      </c>
      <c r="L165" s="59"/>
      <c r="M165" s="197" t="s">
        <v>21</v>
      </c>
      <c r="N165" s="198" t="s">
        <v>44</v>
      </c>
      <c r="O165" s="40"/>
      <c r="P165" s="199">
        <f>O165*H165</f>
        <v>0</v>
      </c>
      <c r="Q165" s="199">
        <v>0</v>
      </c>
      <c r="R165" s="199">
        <f>Q165*H165</f>
        <v>0</v>
      </c>
      <c r="S165" s="199">
        <v>0</v>
      </c>
      <c r="T165" s="200">
        <f>S165*H165</f>
        <v>0</v>
      </c>
      <c r="AR165" s="22" t="s">
        <v>209</v>
      </c>
      <c r="AT165" s="22" t="s">
        <v>135</v>
      </c>
      <c r="AU165" s="22" t="s">
        <v>83</v>
      </c>
      <c r="AY165" s="22" t="s">
        <v>132</v>
      </c>
      <c r="BE165" s="201">
        <f>IF(N165="základní",J165,0)</f>
        <v>0</v>
      </c>
      <c r="BF165" s="201">
        <f>IF(N165="snížená",J165,0)</f>
        <v>0</v>
      </c>
      <c r="BG165" s="201">
        <f>IF(N165="zákl. přenesená",J165,0)</f>
        <v>0</v>
      </c>
      <c r="BH165" s="201">
        <f>IF(N165="sníž. přenesená",J165,0)</f>
        <v>0</v>
      </c>
      <c r="BI165" s="201">
        <f>IF(N165="nulová",J165,0)</f>
        <v>0</v>
      </c>
      <c r="BJ165" s="22" t="s">
        <v>81</v>
      </c>
      <c r="BK165" s="201">
        <f>ROUND(I165*H165,2)</f>
        <v>0</v>
      </c>
      <c r="BL165" s="22" t="s">
        <v>209</v>
      </c>
      <c r="BM165" s="22" t="s">
        <v>341</v>
      </c>
    </row>
    <row r="166" spans="2:65" s="1" customFormat="1" ht="16.5" customHeight="1">
      <c r="B166" s="39"/>
      <c r="C166" s="190" t="s">
        <v>342</v>
      </c>
      <c r="D166" s="190" t="s">
        <v>135</v>
      </c>
      <c r="E166" s="191" t="s">
        <v>343</v>
      </c>
      <c r="F166" s="192" t="s">
        <v>344</v>
      </c>
      <c r="G166" s="193" t="s">
        <v>138</v>
      </c>
      <c r="H166" s="194">
        <v>51.6</v>
      </c>
      <c r="I166" s="195"/>
      <c r="J166" s="196">
        <f>ROUND(I166*H166,2)</f>
        <v>0</v>
      </c>
      <c r="K166" s="192" t="s">
        <v>139</v>
      </c>
      <c r="L166" s="59"/>
      <c r="M166" s="197" t="s">
        <v>21</v>
      </c>
      <c r="N166" s="198" t="s">
        <v>44</v>
      </c>
      <c r="O166" s="40"/>
      <c r="P166" s="199">
        <f>O166*H166</f>
        <v>0</v>
      </c>
      <c r="Q166" s="199">
        <v>0</v>
      </c>
      <c r="R166" s="199">
        <f>Q166*H166</f>
        <v>0</v>
      </c>
      <c r="S166" s="199">
        <v>0</v>
      </c>
      <c r="T166" s="200">
        <f>S166*H166</f>
        <v>0</v>
      </c>
      <c r="AR166" s="22" t="s">
        <v>209</v>
      </c>
      <c r="AT166" s="22" t="s">
        <v>135</v>
      </c>
      <c r="AU166" s="22" t="s">
        <v>83</v>
      </c>
      <c r="AY166" s="22" t="s">
        <v>132</v>
      </c>
      <c r="BE166" s="201">
        <f>IF(N166="základní",J166,0)</f>
        <v>0</v>
      </c>
      <c r="BF166" s="201">
        <f>IF(N166="snížená",J166,0)</f>
        <v>0</v>
      </c>
      <c r="BG166" s="201">
        <f>IF(N166="zákl. přenesená",J166,0)</f>
        <v>0</v>
      </c>
      <c r="BH166" s="201">
        <f>IF(N166="sníž. přenesená",J166,0)</f>
        <v>0</v>
      </c>
      <c r="BI166" s="201">
        <f>IF(N166="nulová",J166,0)</f>
        <v>0</v>
      </c>
      <c r="BJ166" s="22" t="s">
        <v>81</v>
      </c>
      <c r="BK166" s="201">
        <f>ROUND(I166*H166,2)</f>
        <v>0</v>
      </c>
      <c r="BL166" s="22" t="s">
        <v>209</v>
      </c>
      <c r="BM166" s="22" t="s">
        <v>345</v>
      </c>
    </row>
    <row r="167" spans="2:65" s="1" customFormat="1" ht="25.5" customHeight="1">
      <c r="B167" s="39"/>
      <c r="C167" s="190" t="s">
        <v>346</v>
      </c>
      <c r="D167" s="190" t="s">
        <v>135</v>
      </c>
      <c r="E167" s="191" t="s">
        <v>347</v>
      </c>
      <c r="F167" s="192" t="s">
        <v>348</v>
      </c>
      <c r="G167" s="193" t="s">
        <v>138</v>
      </c>
      <c r="H167" s="194">
        <v>51.6</v>
      </c>
      <c r="I167" s="195"/>
      <c r="J167" s="196">
        <f>ROUND(I167*H167,2)</f>
        <v>0</v>
      </c>
      <c r="K167" s="192" t="s">
        <v>139</v>
      </c>
      <c r="L167" s="59"/>
      <c r="M167" s="197" t="s">
        <v>21</v>
      </c>
      <c r="N167" s="198" t="s">
        <v>44</v>
      </c>
      <c r="O167" s="40"/>
      <c r="P167" s="199">
        <f>O167*H167</f>
        <v>0</v>
      </c>
      <c r="Q167" s="199">
        <v>6.9999999999999994E-5</v>
      </c>
      <c r="R167" s="199">
        <f>Q167*H167</f>
        <v>3.6119999999999998E-3</v>
      </c>
      <c r="S167" s="199">
        <v>0</v>
      </c>
      <c r="T167" s="200">
        <f>S167*H167</f>
        <v>0</v>
      </c>
      <c r="AR167" s="22" t="s">
        <v>209</v>
      </c>
      <c r="AT167" s="22" t="s">
        <v>135</v>
      </c>
      <c r="AU167" s="22" t="s">
        <v>83</v>
      </c>
      <c r="AY167" s="22" t="s">
        <v>132</v>
      </c>
      <c r="BE167" s="201">
        <f>IF(N167="základní",J167,0)</f>
        <v>0</v>
      </c>
      <c r="BF167" s="201">
        <f>IF(N167="snížená",J167,0)</f>
        <v>0</v>
      </c>
      <c r="BG167" s="201">
        <f>IF(N167="zákl. přenesená",J167,0)</f>
        <v>0</v>
      </c>
      <c r="BH167" s="201">
        <f>IF(N167="sníž. přenesená",J167,0)</f>
        <v>0</v>
      </c>
      <c r="BI167" s="201">
        <f>IF(N167="nulová",J167,0)</f>
        <v>0</v>
      </c>
      <c r="BJ167" s="22" t="s">
        <v>81</v>
      </c>
      <c r="BK167" s="201">
        <f>ROUND(I167*H167,2)</f>
        <v>0</v>
      </c>
      <c r="BL167" s="22" t="s">
        <v>209</v>
      </c>
      <c r="BM167" s="22" t="s">
        <v>349</v>
      </c>
    </row>
    <row r="168" spans="2:65" s="1" customFormat="1" ht="16.5" customHeight="1">
      <c r="B168" s="39"/>
      <c r="C168" s="190" t="s">
        <v>350</v>
      </c>
      <c r="D168" s="190" t="s">
        <v>135</v>
      </c>
      <c r="E168" s="191" t="s">
        <v>351</v>
      </c>
      <c r="F168" s="192" t="s">
        <v>352</v>
      </c>
      <c r="G168" s="193" t="s">
        <v>138</v>
      </c>
      <c r="H168" s="194">
        <v>51.6</v>
      </c>
      <c r="I168" s="195"/>
      <c r="J168" s="196">
        <f>ROUND(I168*H168,2)</f>
        <v>0</v>
      </c>
      <c r="K168" s="192" t="s">
        <v>139</v>
      </c>
      <c r="L168" s="59"/>
      <c r="M168" s="197" t="s">
        <v>21</v>
      </c>
      <c r="N168" s="198" t="s">
        <v>44</v>
      </c>
      <c r="O168" s="40"/>
      <c r="P168" s="199">
        <f>O168*H168</f>
        <v>0</v>
      </c>
      <c r="Q168" s="199">
        <v>0</v>
      </c>
      <c r="R168" s="199">
        <f>Q168*H168</f>
        <v>0</v>
      </c>
      <c r="S168" s="199">
        <v>2.5000000000000001E-3</v>
      </c>
      <c r="T168" s="200">
        <f>S168*H168</f>
        <v>0.129</v>
      </c>
      <c r="AR168" s="22" t="s">
        <v>209</v>
      </c>
      <c r="AT168" s="22" t="s">
        <v>135</v>
      </c>
      <c r="AU168" s="22" t="s">
        <v>83</v>
      </c>
      <c r="AY168" s="22" t="s">
        <v>132</v>
      </c>
      <c r="BE168" s="201">
        <f>IF(N168="základní",J168,0)</f>
        <v>0</v>
      </c>
      <c r="BF168" s="201">
        <f>IF(N168="snížená",J168,0)</f>
        <v>0</v>
      </c>
      <c r="BG168" s="201">
        <f>IF(N168="zákl. přenesená",J168,0)</f>
        <v>0</v>
      </c>
      <c r="BH168" s="201">
        <f>IF(N168="sníž. přenesená",J168,0)</f>
        <v>0</v>
      </c>
      <c r="BI168" s="201">
        <f>IF(N168="nulová",J168,0)</f>
        <v>0</v>
      </c>
      <c r="BJ168" s="22" t="s">
        <v>81</v>
      </c>
      <c r="BK168" s="201">
        <f>ROUND(I168*H168,2)</f>
        <v>0</v>
      </c>
      <c r="BL168" s="22" t="s">
        <v>209</v>
      </c>
      <c r="BM168" s="22" t="s">
        <v>353</v>
      </c>
    </row>
    <row r="169" spans="2:65" s="11" customFormat="1" ht="12">
      <c r="B169" s="202"/>
      <c r="C169" s="203"/>
      <c r="D169" s="204" t="s">
        <v>142</v>
      </c>
      <c r="E169" s="205" t="s">
        <v>21</v>
      </c>
      <c r="F169" s="206" t="s">
        <v>354</v>
      </c>
      <c r="G169" s="203"/>
      <c r="H169" s="207">
        <v>35.1</v>
      </c>
      <c r="I169" s="208"/>
      <c r="J169" s="203"/>
      <c r="K169" s="203"/>
      <c r="L169" s="209"/>
      <c r="M169" s="210"/>
      <c r="N169" s="211"/>
      <c r="O169" s="211"/>
      <c r="P169" s="211"/>
      <c r="Q169" s="211"/>
      <c r="R169" s="211"/>
      <c r="S169" s="211"/>
      <c r="T169" s="212"/>
      <c r="AT169" s="213" t="s">
        <v>142</v>
      </c>
      <c r="AU169" s="213" t="s">
        <v>83</v>
      </c>
      <c r="AV169" s="11" t="s">
        <v>83</v>
      </c>
      <c r="AW169" s="11" t="s">
        <v>36</v>
      </c>
      <c r="AX169" s="11" t="s">
        <v>73</v>
      </c>
      <c r="AY169" s="213" t="s">
        <v>132</v>
      </c>
    </row>
    <row r="170" spans="2:65" s="11" customFormat="1" ht="12">
      <c r="B170" s="202"/>
      <c r="C170" s="203"/>
      <c r="D170" s="204" t="s">
        <v>142</v>
      </c>
      <c r="E170" s="205" t="s">
        <v>21</v>
      </c>
      <c r="F170" s="206" t="s">
        <v>355</v>
      </c>
      <c r="G170" s="203"/>
      <c r="H170" s="207">
        <v>16.5</v>
      </c>
      <c r="I170" s="208"/>
      <c r="J170" s="203"/>
      <c r="K170" s="203"/>
      <c r="L170" s="209"/>
      <c r="M170" s="210"/>
      <c r="N170" s="211"/>
      <c r="O170" s="211"/>
      <c r="P170" s="211"/>
      <c r="Q170" s="211"/>
      <c r="R170" s="211"/>
      <c r="S170" s="211"/>
      <c r="T170" s="212"/>
      <c r="AT170" s="213" t="s">
        <v>142</v>
      </c>
      <c r="AU170" s="213" t="s">
        <v>83</v>
      </c>
      <c r="AV170" s="11" t="s">
        <v>83</v>
      </c>
      <c r="AW170" s="11" t="s">
        <v>36</v>
      </c>
      <c r="AX170" s="11" t="s">
        <v>73</v>
      </c>
      <c r="AY170" s="213" t="s">
        <v>132</v>
      </c>
    </row>
    <row r="171" spans="2:65" s="12" customFormat="1" ht="12">
      <c r="B171" s="224"/>
      <c r="C171" s="225"/>
      <c r="D171" s="204" t="s">
        <v>142</v>
      </c>
      <c r="E171" s="226" t="s">
        <v>21</v>
      </c>
      <c r="F171" s="227" t="s">
        <v>356</v>
      </c>
      <c r="G171" s="225"/>
      <c r="H171" s="228">
        <v>51.6</v>
      </c>
      <c r="I171" s="229"/>
      <c r="J171" s="225"/>
      <c r="K171" s="225"/>
      <c r="L171" s="230"/>
      <c r="M171" s="231"/>
      <c r="N171" s="232"/>
      <c r="O171" s="232"/>
      <c r="P171" s="232"/>
      <c r="Q171" s="232"/>
      <c r="R171" s="232"/>
      <c r="S171" s="232"/>
      <c r="T171" s="233"/>
      <c r="AT171" s="234" t="s">
        <v>142</v>
      </c>
      <c r="AU171" s="234" t="s">
        <v>83</v>
      </c>
      <c r="AV171" s="12" t="s">
        <v>140</v>
      </c>
      <c r="AW171" s="12" t="s">
        <v>36</v>
      </c>
      <c r="AX171" s="12" t="s">
        <v>81</v>
      </c>
      <c r="AY171" s="234" t="s">
        <v>132</v>
      </c>
    </row>
    <row r="172" spans="2:65" s="1" customFormat="1" ht="16.5" customHeight="1">
      <c r="B172" s="39"/>
      <c r="C172" s="190" t="s">
        <v>357</v>
      </c>
      <c r="D172" s="190" t="s">
        <v>135</v>
      </c>
      <c r="E172" s="191" t="s">
        <v>358</v>
      </c>
      <c r="F172" s="192" t="s">
        <v>359</v>
      </c>
      <c r="G172" s="193" t="s">
        <v>138</v>
      </c>
      <c r="H172" s="194">
        <v>51.6</v>
      </c>
      <c r="I172" s="195"/>
      <c r="J172" s="196">
        <f>ROUND(I172*H172,2)</f>
        <v>0</v>
      </c>
      <c r="K172" s="192" t="s">
        <v>139</v>
      </c>
      <c r="L172" s="59"/>
      <c r="M172" s="197" t="s">
        <v>21</v>
      </c>
      <c r="N172" s="198" t="s">
        <v>44</v>
      </c>
      <c r="O172" s="40"/>
      <c r="P172" s="199">
        <f>O172*H172</f>
        <v>0</v>
      </c>
      <c r="Q172" s="199">
        <v>2.9999999999999997E-4</v>
      </c>
      <c r="R172" s="199">
        <f>Q172*H172</f>
        <v>1.5479999999999999E-2</v>
      </c>
      <c r="S172" s="199">
        <v>0</v>
      </c>
      <c r="T172" s="200">
        <f>S172*H172</f>
        <v>0</v>
      </c>
      <c r="AR172" s="22" t="s">
        <v>209</v>
      </c>
      <c r="AT172" s="22" t="s">
        <v>135</v>
      </c>
      <c r="AU172" s="22" t="s">
        <v>83</v>
      </c>
      <c r="AY172" s="22" t="s">
        <v>132</v>
      </c>
      <c r="BE172" s="201">
        <f>IF(N172="základní",J172,0)</f>
        <v>0</v>
      </c>
      <c r="BF172" s="201">
        <f>IF(N172="snížená",J172,0)</f>
        <v>0</v>
      </c>
      <c r="BG172" s="201">
        <f>IF(N172="zákl. přenesená",J172,0)</f>
        <v>0</v>
      </c>
      <c r="BH172" s="201">
        <f>IF(N172="sníž. přenesená",J172,0)</f>
        <v>0</v>
      </c>
      <c r="BI172" s="201">
        <f>IF(N172="nulová",J172,0)</f>
        <v>0</v>
      </c>
      <c r="BJ172" s="22" t="s">
        <v>81</v>
      </c>
      <c r="BK172" s="201">
        <f>ROUND(I172*H172,2)</f>
        <v>0</v>
      </c>
      <c r="BL172" s="22" t="s">
        <v>209</v>
      </c>
      <c r="BM172" s="22" t="s">
        <v>360</v>
      </c>
    </row>
    <row r="173" spans="2:65" s="11" customFormat="1" ht="12">
      <c r="B173" s="202"/>
      <c r="C173" s="203"/>
      <c r="D173" s="204" t="s">
        <v>142</v>
      </c>
      <c r="E173" s="205" t="s">
        <v>21</v>
      </c>
      <c r="F173" s="206" t="s">
        <v>361</v>
      </c>
      <c r="G173" s="203"/>
      <c r="H173" s="207">
        <v>35.1</v>
      </c>
      <c r="I173" s="208"/>
      <c r="J173" s="203"/>
      <c r="K173" s="203"/>
      <c r="L173" s="209"/>
      <c r="M173" s="210"/>
      <c r="N173" s="211"/>
      <c r="O173" s="211"/>
      <c r="P173" s="211"/>
      <c r="Q173" s="211"/>
      <c r="R173" s="211"/>
      <c r="S173" s="211"/>
      <c r="T173" s="212"/>
      <c r="AT173" s="213" t="s">
        <v>142</v>
      </c>
      <c r="AU173" s="213" t="s">
        <v>83</v>
      </c>
      <c r="AV173" s="11" t="s">
        <v>83</v>
      </c>
      <c r="AW173" s="11" t="s">
        <v>36</v>
      </c>
      <c r="AX173" s="11" t="s">
        <v>73</v>
      </c>
      <c r="AY173" s="213" t="s">
        <v>132</v>
      </c>
    </row>
    <row r="174" spans="2:65" s="11" customFormat="1" ht="12">
      <c r="B174" s="202"/>
      <c r="C174" s="203"/>
      <c r="D174" s="204" t="s">
        <v>142</v>
      </c>
      <c r="E174" s="205" t="s">
        <v>21</v>
      </c>
      <c r="F174" s="206" t="s">
        <v>355</v>
      </c>
      <c r="G174" s="203"/>
      <c r="H174" s="207">
        <v>16.5</v>
      </c>
      <c r="I174" s="208"/>
      <c r="J174" s="203"/>
      <c r="K174" s="203"/>
      <c r="L174" s="209"/>
      <c r="M174" s="210"/>
      <c r="N174" s="211"/>
      <c r="O174" s="211"/>
      <c r="P174" s="211"/>
      <c r="Q174" s="211"/>
      <c r="R174" s="211"/>
      <c r="S174" s="211"/>
      <c r="T174" s="212"/>
      <c r="AT174" s="213" t="s">
        <v>142</v>
      </c>
      <c r="AU174" s="213" t="s">
        <v>83</v>
      </c>
      <c r="AV174" s="11" t="s">
        <v>83</v>
      </c>
      <c r="AW174" s="11" t="s">
        <v>36</v>
      </c>
      <c r="AX174" s="11" t="s">
        <v>73</v>
      </c>
      <c r="AY174" s="213" t="s">
        <v>132</v>
      </c>
    </row>
    <row r="175" spans="2:65" s="12" customFormat="1" ht="12">
      <c r="B175" s="224"/>
      <c r="C175" s="225"/>
      <c r="D175" s="204" t="s">
        <v>142</v>
      </c>
      <c r="E175" s="226" t="s">
        <v>21</v>
      </c>
      <c r="F175" s="227" t="s">
        <v>356</v>
      </c>
      <c r="G175" s="225"/>
      <c r="H175" s="228">
        <v>51.6</v>
      </c>
      <c r="I175" s="229"/>
      <c r="J175" s="225"/>
      <c r="K175" s="225"/>
      <c r="L175" s="230"/>
      <c r="M175" s="231"/>
      <c r="N175" s="232"/>
      <c r="O175" s="232"/>
      <c r="P175" s="232"/>
      <c r="Q175" s="232"/>
      <c r="R175" s="232"/>
      <c r="S175" s="232"/>
      <c r="T175" s="233"/>
      <c r="AT175" s="234" t="s">
        <v>142</v>
      </c>
      <c r="AU175" s="234" t="s">
        <v>83</v>
      </c>
      <c r="AV175" s="12" t="s">
        <v>140</v>
      </c>
      <c r="AW175" s="12" t="s">
        <v>36</v>
      </c>
      <c r="AX175" s="12" t="s">
        <v>81</v>
      </c>
      <c r="AY175" s="234" t="s">
        <v>132</v>
      </c>
    </row>
    <row r="176" spans="2:65" s="1" customFormat="1" ht="25.5" customHeight="1">
      <c r="B176" s="39"/>
      <c r="C176" s="214" t="s">
        <v>362</v>
      </c>
      <c r="D176" s="214" t="s">
        <v>229</v>
      </c>
      <c r="E176" s="215" t="s">
        <v>363</v>
      </c>
      <c r="F176" s="216" t="s">
        <v>364</v>
      </c>
      <c r="G176" s="217" t="s">
        <v>138</v>
      </c>
      <c r="H176" s="218">
        <v>56.76</v>
      </c>
      <c r="I176" s="219"/>
      <c r="J176" s="220">
        <f>ROUND(I176*H176,2)</f>
        <v>0</v>
      </c>
      <c r="K176" s="216" t="s">
        <v>139</v>
      </c>
      <c r="L176" s="221"/>
      <c r="M176" s="222" t="s">
        <v>21</v>
      </c>
      <c r="N176" s="223" t="s">
        <v>44</v>
      </c>
      <c r="O176" s="40"/>
      <c r="P176" s="199">
        <f>O176*H176</f>
        <v>0</v>
      </c>
      <c r="Q176" s="199">
        <v>2.7499999999999998E-3</v>
      </c>
      <c r="R176" s="199">
        <f>Q176*H176</f>
        <v>0.15608999999999998</v>
      </c>
      <c r="S176" s="199">
        <v>0</v>
      </c>
      <c r="T176" s="200">
        <f>S176*H176</f>
        <v>0</v>
      </c>
      <c r="AR176" s="22" t="s">
        <v>232</v>
      </c>
      <c r="AT176" s="22" t="s">
        <v>229</v>
      </c>
      <c r="AU176" s="22" t="s">
        <v>83</v>
      </c>
      <c r="AY176" s="22" t="s">
        <v>132</v>
      </c>
      <c r="BE176" s="201">
        <f>IF(N176="základní",J176,0)</f>
        <v>0</v>
      </c>
      <c r="BF176" s="201">
        <f>IF(N176="snížená",J176,0)</f>
        <v>0</v>
      </c>
      <c r="BG176" s="201">
        <f>IF(N176="zákl. přenesená",J176,0)</f>
        <v>0</v>
      </c>
      <c r="BH176" s="201">
        <f>IF(N176="sníž. přenesená",J176,0)</f>
        <v>0</v>
      </c>
      <c r="BI176" s="201">
        <f>IF(N176="nulová",J176,0)</f>
        <v>0</v>
      </c>
      <c r="BJ176" s="22" t="s">
        <v>81</v>
      </c>
      <c r="BK176" s="201">
        <f>ROUND(I176*H176,2)</f>
        <v>0</v>
      </c>
      <c r="BL176" s="22" t="s">
        <v>209</v>
      </c>
      <c r="BM176" s="22" t="s">
        <v>365</v>
      </c>
    </row>
    <row r="177" spans="2:65" s="11" customFormat="1" ht="12">
      <c r="B177" s="202"/>
      <c r="C177" s="203"/>
      <c r="D177" s="204" t="s">
        <v>142</v>
      </c>
      <c r="E177" s="203"/>
      <c r="F177" s="206" t="s">
        <v>366</v>
      </c>
      <c r="G177" s="203"/>
      <c r="H177" s="207">
        <v>56.76</v>
      </c>
      <c r="I177" s="208"/>
      <c r="J177" s="203"/>
      <c r="K177" s="203"/>
      <c r="L177" s="209"/>
      <c r="M177" s="210"/>
      <c r="N177" s="211"/>
      <c r="O177" s="211"/>
      <c r="P177" s="211"/>
      <c r="Q177" s="211"/>
      <c r="R177" s="211"/>
      <c r="S177" s="211"/>
      <c r="T177" s="212"/>
      <c r="AT177" s="213" t="s">
        <v>142</v>
      </c>
      <c r="AU177" s="213" t="s">
        <v>83</v>
      </c>
      <c r="AV177" s="11" t="s">
        <v>83</v>
      </c>
      <c r="AW177" s="11" t="s">
        <v>6</v>
      </c>
      <c r="AX177" s="11" t="s">
        <v>81</v>
      </c>
      <c r="AY177" s="213" t="s">
        <v>132</v>
      </c>
    </row>
    <row r="178" spans="2:65" s="1" customFormat="1" ht="16.5" customHeight="1">
      <c r="B178" s="39"/>
      <c r="C178" s="190" t="s">
        <v>367</v>
      </c>
      <c r="D178" s="190" t="s">
        <v>135</v>
      </c>
      <c r="E178" s="191" t="s">
        <v>368</v>
      </c>
      <c r="F178" s="192" t="s">
        <v>369</v>
      </c>
      <c r="G178" s="193" t="s">
        <v>370</v>
      </c>
      <c r="H178" s="194">
        <v>17.315000000000001</v>
      </c>
      <c r="I178" s="195"/>
      <c r="J178" s="196">
        <f>ROUND(I178*H178,2)</f>
        <v>0</v>
      </c>
      <c r="K178" s="192" t="s">
        <v>139</v>
      </c>
      <c r="L178" s="59"/>
      <c r="M178" s="197" t="s">
        <v>21</v>
      </c>
      <c r="N178" s="198" t="s">
        <v>44</v>
      </c>
      <c r="O178" s="40"/>
      <c r="P178" s="199">
        <f>O178*H178</f>
        <v>0</v>
      </c>
      <c r="Q178" s="199">
        <v>0</v>
      </c>
      <c r="R178" s="199">
        <f>Q178*H178</f>
        <v>0</v>
      </c>
      <c r="S178" s="199">
        <v>0</v>
      </c>
      <c r="T178" s="200">
        <f>S178*H178</f>
        <v>0</v>
      </c>
      <c r="AR178" s="22" t="s">
        <v>209</v>
      </c>
      <c r="AT178" s="22" t="s">
        <v>135</v>
      </c>
      <c r="AU178" s="22" t="s">
        <v>83</v>
      </c>
      <c r="AY178" s="22" t="s">
        <v>132</v>
      </c>
      <c r="BE178" s="201">
        <f>IF(N178="základní",J178,0)</f>
        <v>0</v>
      </c>
      <c r="BF178" s="201">
        <f>IF(N178="snížená",J178,0)</f>
        <v>0</v>
      </c>
      <c r="BG178" s="201">
        <f>IF(N178="zákl. přenesená",J178,0)</f>
        <v>0</v>
      </c>
      <c r="BH178" s="201">
        <f>IF(N178="sníž. přenesená",J178,0)</f>
        <v>0</v>
      </c>
      <c r="BI178" s="201">
        <f>IF(N178="nulová",J178,0)</f>
        <v>0</v>
      </c>
      <c r="BJ178" s="22" t="s">
        <v>81</v>
      </c>
      <c r="BK178" s="201">
        <f>ROUND(I178*H178,2)</f>
        <v>0</v>
      </c>
      <c r="BL178" s="22" t="s">
        <v>209</v>
      </c>
      <c r="BM178" s="22" t="s">
        <v>371</v>
      </c>
    </row>
    <row r="179" spans="2:65" s="11" customFormat="1" ht="12">
      <c r="B179" s="202"/>
      <c r="C179" s="203"/>
      <c r="D179" s="204" t="s">
        <v>142</v>
      </c>
      <c r="E179" s="205" t="s">
        <v>21</v>
      </c>
      <c r="F179" s="206" t="s">
        <v>372</v>
      </c>
      <c r="G179" s="203"/>
      <c r="H179" s="207">
        <v>17.315000000000001</v>
      </c>
      <c r="I179" s="208"/>
      <c r="J179" s="203"/>
      <c r="K179" s="203"/>
      <c r="L179" s="209"/>
      <c r="M179" s="210"/>
      <c r="N179" s="211"/>
      <c r="O179" s="211"/>
      <c r="P179" s="211"/>
      <c r="Q179" s="211"/>
      <c r="R179" s="211"/>
      <c r="S179" s="211"/>
      <c r="T179" s="212"/>
      <c r="AT179" s="213" t="s">
        <v>142</v>
      </c>
      <c r="AU179" s="213" t="s">
        <v>83</v>
      </c>
      <c r="AV179" s="11" t="s">
        <v>83</v>
      </c>
      <c r="AW179" s="11" t="s">
        <v>36</v>
      </c>
      <c r="AX179" s="11" t="s">
        <v>81</v>
      </c>
      <c r="AY179" s="213" t="s">
        <v>132</v>
      </c>
    </row>
    <row r="180" spans="2:65" s="1" customFormat="1" ht="16.5" customHeight="1">
      <c r="B180" s="39"/>
      <c r="C180" s="190" t="s">
        <v>373</v>
      </c>
      <c r="D180" s="190" t="s">
        <v>135</v>
      </c>
      <c r="E180" s="191" t="s">
        <v>374</v>
      </c>
      <c r="F180" s="192" t="s">
        <v>375</v>
      </c>
      <c r="G180" s="193" t="s">
        <v>370</v>
      </c>
      <c r="H180" s="194">
        <v>46.68</v>
      </c>
      <c r="I180" s="195"/>
      <c r="J180" s="196">
        <f>ROUND(I180*H180,2)</f>
        <v>0</v>
      </c>
      <c r="K180" s="192" t="s">
        <v>139</v>
      </c>
      <c r="L180" s="59"/>
      <c r="M180" s="197" t="s">
        <v>21</v>
      </c>
      <c r="N180" s="198" t="s">
        <v>44</v>
      </c>
      <c r="O180" s="40"/>
      <c r="P180" s="199">
        <f>O180*H180</f>
        <v>0</v>
      </c>
      <c r="Q180" s="199">
        <v>0</v>
      </c>
      <c r="R180" s="199">
        <f>Q180*H180</f>
        <v>0</v>
      </c>
      <c r="S180" s="199">
        <v>2.9999999999999997E-4</v>
      </c>
      <c r="T180" s="200">
        <f>S180*H180</f>
        <v>1.4003999999999999E-2</v>
      </c>
      <c r="AR180" s="22" t="s">
        <v>209</v>
      </c>
      <c r="AT180" s="22" t="s">
        <v>135</v>
      </c>
      <c r="AU180" s="22" t="s">
        <v>83</v>
      </c>
      <c r="AY180" s="22" t="s">
        <v>132</v>
      </c>
      <c r="BE180" s="201">
        <f>IF(N180="základní",J180,0)</f>
        <v>0</v>
      </c>
      <c r="BF180" s="201">
        <f>IF(N180="snížená",J180,0)</f>
        <v>0</v>
      </c>
      <c r="BG180" s="201">
        <f>IF(N180="zákl. přenesená",J180,0)</f>
        <v>0</v>
      </c>
      <c r="BH180" s="201">
        <f>IF(N180="sníž. přenesená",J180,0)</f>
        <v>0</v>
      </c>
      <c r="BI180" s="201">
        <f>IF(N180="nulová",J180,0)</f>
        <v>0</v>
      </c>
      <c r="BJ180" s="22" t="s">
        <v>81</v>
      </c>
      <c r="BK180" s="201">
        <f>ROUND(I180*H180,2)</f>
        <v>0</v>
      </c>
      <c r="BL180" s="22" t="s">
        <v>209</v>
      </c>
      <c r="BM180" s="22" t="s">
        <v>376</v>
      </c>
    </row>
    <row r="181" spans="2:65" s="11" customFormat="1" ht="12">
      <c r="B181" s="202"/>
      <c r="C181" s="203"/>
      <c r="D181" s="204" t="s">
        <v>142</v>
      </c>
      <c r="E181" s="205" t="s">
        <v>21</v>
      </c>
      <c r="F181" s="206" t="s">
        <v>377</v>
      </c>
      <c r="G181" s="203"/>
      <c r="H181" s="207">
        <v>29.9</v>
      </c>
      <c r="I181" s="208"/>
      <c r="J181" s="203"/>
      <c r="K181" s="203"/>
      <c r="L181" s="209"/>
      <c r="M181" s="210"/>
      <c r="N181" s="211"/>
      <c r="O181" s="211"/>
      <c r="P181" s="211"/>
      <c r="Q181" s="211"/>
      <c r="R181" s="211"/>
      <c r="S181" s="211"/>
      <c r="T181" s="212"/>
      <c r="AT181" s="213" t="s">
        <v>142</v>
      </c>
      <c r="AU181" s="213" t="s">
        <v>83</v>
      </c>
      <c r="AV181" s="11" t="s">
        <v>83</v>
      </c>
      <c r="AW181" s="11" t="s">
        <v>36</v>
      </c>
      <c r="AX181" s="11" t="s">
        <v>73</v>
      </c>
      <c r="AY181" s="213" t="s">
        <v>132</v>
      </c>
    </row>
    <row r="182" spans="2:65" s="11" customFormat="1" ht="12">
      <c r="B182" s="202"/>
      <c r="C182" s="203"/>
      <c r="D182" s="204" t="s">
        <v>142</v>
      </c>
      <c r="E182" s="205" t="s">
        <v>21</v>
      </c>
      <c r="F182" s="206" t="s">
        <v>378</v>
      </c>
      <c r="G182" s="203"/>
      <c r="H182" s="207">
        <v>16.78</v>
      </c>
      <c r="I182" s="208"/>
      <c r="J182" s="203"/>
      <c r="K182" s="203"/>
      <c r="L182" s="209"/>
      <c r="M182" s="210"/>
      <c r="N182" s="211"/>
      <c r="O182" s="211"/>
      <c r="P182" s="211"/>
      <c r="Q182" s="211"/>
      <c r="R182" s="211"/>
      <c r="S182" s="211"/>
      <c r="T182" s="212"/>
      <c r="AT182" s="213" t="s">
        <v>142</v>
      </c>
      <c r="AU182" s="213" t="s">
        <v>83</v>
      </c>
      <c r="AV182" s="11" t="s">
        <v>83</v>
      </c>
      <c r="AW182" s="11" t="s">
        <v>36</v>
      </c>
      <c r="AX182" s="11" t="s">
        <v>73</v>
      </c>
      <c r="AY182" s="213" t="s">
        <v>132</v>
      </c>
    </row>
    <row r="183" spans="2:65" s="12" customFormat="1" ht="12">
      <c r="B183" s="224"/>
      <c r="C183" s="225"/>
      <c r="D183" s="204" t="s">
        <v>142</v>
      </c>
      <c r="E183" s="226" t="s">
        <v>21</v>
      </c>
      <c r="F183" s="227" t="s">
        <v>356</v>
      </c>
      <c r="G183" s="225"/>
      <c r="H183" s="228">
        <v>46.68</v>
      </c>
      <c r="I183" s="229"/>
      <c r="J183" s="225"/>
      <c r="K183" s="225"/>
      <c r="L183" s="230"/>
      <c r="M183" s="231"/>
      <c r="N183" s="232"/>
      <c r="O183" s="232"/>
      <c r="P183" s="232"/>
      <c r="Q183" s="232"/>
      <c r="R183" s="232"/>
      <c r="S183" s="232"/>
      <c r="T183" s="233"/>
      <c r="AT183" s="234" t="s">
        <v>142</v>
      </c>
      <c r="AU183" s="234" t="s">
        <v>83</v>
      </c>
      <c r="AV183" s="12" t="s">
        <v>140</v>
      </c>
      <c r="AW183" s="12" t="s">
        <v>36</v>
      </c>
      <c r="AX183" s="12" t="s">
        <v>81</v>
      </c>
      <c r="AY183" s="234" t="s">
        <v>132</v>
      </c>
    </row>
    <row r="184" spans="2:65" s="1" customFormat="1" ht="16.5" customHeight="1">
      <c r="B184" s="39"/>
      <c r="C184" s="190" t="s">
        <v>379</v>
      </c>
      <c r="D184" s="190" t="s">
        <v>135</v>
      </c>
      <c r="E184" s="191" t="s">
        <v>380</v>
      </c>
      <c r="F184" s="192" t="s">
        <v>381</v>
      </c>
      <c r="G184" s="193" t="s">
        <v>370</v>
      </c>
      <c r="H184" s="194">
        <v>39.08</v>
      </c>
      <c r="I184" s="195"/>
      <c r="J184" s="196">
        <f>ROUND(I184*H184,2)</f>
        <v>0</v>
      </c>
      <c r="K184" s="192" t="s">
        <v>139</v>
      </c>
      <c r="L184" s="59"/>
      <c r="M184" s="197" t="s">
        <v>21</v>
      </c>
      <c r="N184" s="198" t="s">
        <v>44</v>
      </c>
      <c r="O184" s="40"/>
      <c r="P184" s="199">
        <f>O184*H184</f>
        <v>0</v>
      </c>
      <c r="Q184" s="199">
        <v>1.0000000000000001E-5</v>
      </c>
      <c r="R184" s="199">
        <f>Q184*H184</f>
        <v>3.9080000000000001E-4</v>
      </c>
      <c r="S184" s="199">
        <v>0</v>
      </c>
      <c r="T184" s="200">
        <f>S184*H184</f>
        <v>0</v>
      </c>
      <c r="AR184" s="22" t="s">
        <v>209</v>
      </c>
      <c r="AT184" s="22" t="s">
        <v>135</v>
      </c>
      <c r="AU184" s="22" t="s">
        <v>83</v>
      </c>
      <c r="AY184" s="22" t="s">
        <v>132</v>
      </c>
      <c r="BE184" s="201">
        <f>IF(N184="základní",J184,0)</f>
        <v>0</v>
      </c>
      <c r="BF184" s="201">
        <f>IF(N184="snížená",J184,0)</f>
        <v>0</v>
      </c>
      <c r="BG184" s="201">
        <f>IF(N184="zákl. přenesená",J184,0)</f>
        <v>0</v>
      </c>
      <c r="BH184" s="201">
        <f>IF(N184="sníž. přenesená",J184,0)</f>
        <v>0</v>
      </c>
      <c r="BI184" s="201">
        <f>IF(N184="nulová",J184,0)</f>
        <v>0</v>
      </c>
      <c r="BJ184" s="22" t="s">
        <v>81</v>
      </c>
      <c r="BK184" s="201">
        <f>ROUND(I184*H184,2)</f>
        <v>0</v>
      </c>
      <c r="BL184" s="22" t="s">
        <v>209</v>
      </c>
      <c r="BM184" s="22" t="s">
        <v>382</v>
      </c>
    </row>
    <row r="185" spans="2:65" s="11" customFormat="1" ht="12">
      <c r="B185" s="202"/>
      <c r="C185" s="203"/>
      <c r="D185" s="204" t="s">
        <v>142</v>
      </c>
      <c r="E185" s="205" t="s">
        <v>21</v>
      </c>
      <c r="F185" s="206" t="s">
        <v>383</v>
      </c>
      <c r="G185" s="203"/>
      <c r="H185" s="207">
        <v>22.3</v>
      </c>
      <c r="I185" s="208"/>
      <c r="J185" s="203"/>
      <c r="K185" s="203"/>
      <c r="L185" s="209"/>
      <c r="M185" s="210"/>
      <c r="N185" s="211"/>
      <c r="O185" s="211"/>
      <c r="P185" s="211"/>
      <c r="Q185" s="211"/>
      <c r="R185" s="211"/>
      <c r="S185" s="211"/>
      <c r="T185" s="212"/>
      <c r="AT185" s="213" t="s">
        <v>142</v>
      </c>
      <c r="AU185" s="213" t="s">
        <v>83</v>
      </c>
      <c r="AV185" s="11" t="s">
        <v>83</v>
      </c>
      <c r="AW185" s="11" t="s">
        <v>36</v>
      </c>
      <c r="AX185" s="11" t="s">
        <v>73</v>
      </c>
      <c r="AY185" s="213" t="s">
        <v>132</v>
      </c>
    </row>
    <row r="186" spans="2:65" s="11" customFormat="1" ht="12">
      <c r="B186" s="202"/>
      <c r="C186" s="203"/>
      <c r="D186" s="204" t="s">
        <v>142</v>
      </c>
      <c r="E186" s="205" t="s">
        <v>21</v>
      </c>
      <c r="F186" s="206" t="s">
        <v>378</v>
      </c>
      <c r="G186" s="203"/>
      <c r="H186" s="207">
        <v>16.78</v>
      </c>
      <c r="I186" s="208"/>
      <c r="J186" s="203"/>
      <c r="K186" s="203"/>
      <c r="L186" s="209"/>
      <c r="M186" s="210"/>
      <c r="N186" s="211"/>
      <c r="O186" s="211"/>
      <c r="P186" s="211"/>
      <c r="Q186" s="211"/>
      <c r="R186" s="211"/>
      <c r="S186" s="211"/>
      <c r="T186" s="212"/>
      <c r="AT186" s="213" t="s">
        <v>142</v>
      </c>
      <c r="AU186" s="213" t="s">
        <v>83</v>
      </c>
      <c r="AV186" s="11" t="s">
        <v>83</v>
      </c>
      <c r="AW186" s="11" t="s">
        <v>36</v>
      </c>
      <c r="AX186" s="11" t="s">
        <v>73</v>
      </c>
      <c r="AY186" s="213" t="s">
        <v>132</v>
      </c>
    </row>
    <row r="187" spans="2:65" s="12" customFormat="1" ht="12">
      <c r="B187" s="224"/>
      <c r="C187" s="225"/>
      <c r="D187" s="204" t="s">
        <v>142</v>
      </c>
      <c r="E187" s="226" t="s">
        <v>21</v>
      </c>
      <c r="F187" s="227" t="s">
        <v>356</v>
      </c>
      <c r="G187" s="225"/>
      <c r="H187" s="228">
        <v>39.08</v>
      </c>
      <c r="I187" s="229"/>
      <c r="J187" s="225"/>
      <c r="K187" s="225"/>
      <c r="L187" s="230"/>
      <c r="M187" s="231"/>
      <c r="N187" s="232"/>
      <c r="O187" s="232"/>
      <c r="P187" s="232"/>
      <c r="Q187" s="232"/>
      <c r="R187" s="232"/>
      <c r="S187" s="232"/>
      <c r="T187" s="233"/>
      <c r="AT187" s="234" t="s">
        <v>142</v>
      </c>
      <c r="AU187" s="234" t="s">
        <v>83</v>
      </c>
      <c r="AV187" s="12" t="s">
        <v>140</v>
      </c>
      <c r="AW187" s="12" t="s">
        <v>36</v>
      </c>
      <c r="AX187" s="12" t="s">
        <v>81</v>
      </c>
      <c r="AY187" s="234" t="s">
        <v>132</v>
      </c>
    </row>
    <row r="188" spans="2:65" s="1" customFormat="1" ht="16.5" customHeight="1">
      <c r="B188" s="39"/>
      <c r="C188" s="214" t="s">
        <v>384</v>
      </c>
      <c r="D188" s="214" t="s">
        <v>229</v>
      </c>
      <c r="E188" s="215" t="s">
        <v>385</v>
      </c>
      <c r="F188" s="216" t="s">
        <v>386</v>
      </c>
      <c r="G188" s="217" t="s">
        <v>370</v>
      </c>
      <c r="H188" s="218">
        <v>42.988</v>
      </c>
      <c r="I188" s="219"/>
      <c r="J188" s="220">
        <f>ROUND(I188*H188,2)</f>
        <v>0</v>
      </c>
      <c r="K188" s="216" t="s">
        <v>139</v>
      </c>
      <c r="L188" s="221"/>
      <c r="M188" s="222" t="s">
        <v>21</v>
      </c>
      <c r="N188" s="223" t="s">
        <v>44</v>
      </c>
      <c r="O188" s="40"/>
      <c r="P188" s="199">
        <f>O188*H188</f>
        <v>0</v>
      </c>
      <c r="Q188" s="199">
        <v>2.2000000000000001E-4</v>
      </c>
      <c r="R188" s="199">
        <f>Q188*H188</f>
        <v>9.4573599999999997E-3</v>
      </c>
      <c r="S188" s="199">
        <v>0</v>
      </c>
      <c r="T188" s="200">
        <f>S188*H188</f>
        <v>0</v>
      </c>
      <c r="AR188" s="22" t="s">
        <v>232</v>
      </c>
      <c r="AT188" s="22" t="s">
        <v>229</v>
      </c>
      <c r="AU188" s="22" t="s">
        <v>83</v>
      </c>
      <c r="AY188" s="22" t="s">
        <v>132</v>
      </c>
      <c r="BE188" s="201">
        <f>IF(N188="základní",J188,0)</f>
        <v>0</v>
      </c>
      <c r="BF188" s="201">
        <f>IF(N188="snížená",J188,0)</f>
        <v>0</v>
      </c>
      <c r="BG188" s="201">
        <f>IF(N188="zákl. přenesená",J188,0)</f>
        <v>0</v>
      </c>
      <c r="BH188" s="201">
        <f>IF(N188="sníž. přenesená",J188,0)</f>
        <v>0</v>
      </c>
      <c r="BI188" s="201">
        <f>IF(N188="nulová",J188,0)</f>
        <v>0</v>
      </c>
      <c r="BJ188" s="22" t="s">
        <v>81</v>
      </c>
      <c r="BK188" s="201">
        <f>ROUND(I188*H188,2)</f>
        <v>0</v>
      </c>
      <c r="BL188" s="22" t="s">
        <v>209</v>
      </c>
      <c r="BM188" s="22" t="s">
        <v>387</v>
      </c>
    </row>
    <row r="189" spans="2:65" s="11" customFormat="1" ht="12">
      <c r="B189" s="202"/>
      <c r="C189" s="203"/>
      <c r="D189" s="204" t="s">
        <v>142</v>
      </c>
      <c r="E189" s="203"/>
      <c r="F189" s="206" t="s">
        <v>388</v>
      </c>
      <c r="G189" s="203"/>
      <c r="H189" s="207">
        <v>42.988</v>
      </c>
      <c r="I189" s="208"/>
      <c r="J189" s="203"/>
      <c r="K189" s="203"/>
      <c r="L189" s="209"/>
      <c r="M189" s="210"/>
      <c r="N189" s="211"/>
      <c r="O189" s="211"/>
      <c r="P189" s="211"/>
      <c r="Q189" s="211"/>
      <c r="R189" s="211"/>
      <c r="S189" s="211"/>
      <c r="T189" s="212"/>
      <c r="AT189" s="213" t="s">
        <v>142</v>
      </c>
      <c r="AU189" s="213" t="s">
        <v>83</v>
      </c>
      <c r="AV189" s="11" t="s">
        <v>83</v>
      </c>
      <c r="AW189" s="11" t="s">
        <v>6</v>
      </c>
      <c r="AX189" s="11" t="s">
        <v>81</v>
      </c>
      <c r="AY189" s="213" t="s">
        <v>132</v>
      </c>
    </row>
    <row r="190" spans="2:65" s="1" customFormat="1" ht="16.5" customHeight="1">
      <c r="B190" s="39"/>
      <c r="C190" s="190" t="s">
        <v>389</v>
      </c>
      <c r="D190" s="190" t="s">
        <v>135</v>
      </c>
      <c r="E190" s="191" t="s">
        <v>390</v>
      </c>
      <c r="F190" s="192" t="s">
        <v>391</v>
      </c>
      <c r="G190" s="193" t="s">
        <v>370</v>
      </c>
      <c r="H190" s="194">
        <v>9</v>
      </c>
      <c r="I190" s="195"/>
      <c r="J190" s="196">
        <f>ROUND(I190*H190,2)</f>
        <v>0</v>
      </c>
      <c r="K190" s="192" t="s">
        <v>21</v>
      </c>
      <c r="L190" s="59"/>
      <c r="M190" s="197" t="s">
        <v>21</v>
      </c>
      <c r="N190" s="198" t="s">
        <v>44</v>
      </c>
      <c r="O190" s="40"/>
      <c r="P190" s="199">
        <f>O190*H190</f>
        <v>0</v>
      </c>
      <c r="Q190" s="199">
        <v>0</v>
      </c>
      <c r="R190" s="199">
        <f>Q190*H190</f>
        <v>0</v>
      </c>
      <c r="S190" s="199">
        <v>0</v>
      </c>
      <c r="T190" s="200">
        <f>S190*H190</f>
        <v>0</v>
      </c>
      <c r="AR190" s="22" t="s">
        <v>209</v>
      </c>
      <c r="AT190" s="22" t="s">
        <v>135</v>
      </c>
      <c r="AU190" s="22" t="s">
        <v>83</v>
      </c>
      <c r="AY190" s="22" t="s">
        <v>132</v>
      </c>
      <c r="BE190" s="201">
        <f>IF(N190="základní",J190,0)</f>
        <v>0</v>
      </c>
      <c r="BF190" s="201">
        <f>IF(N190="snížená",J190,0)</f>
        <v>0</v>
      </c>
      <c r="BG190" s="201">
        <f>IF(N190="zákl. přenesená",J190,0)</f>
        <v>0</v>
      </c>
      <c r="BH190" s="201">
        <f>IF(N190="sníž. přenesená",J190,0)</f>
        <v>0</v>
      </c>
      <c r="BI190" s="201">
        <f>IF(N190="nulová",J190,0)</f>
        <v>0</v>
      </c>
      <c r="BJ190" s="22" t="s">
        <v>81</v>
      </c>
      <c r="BK190" s="201">
        <f>ROUND(I190*H190,2)</f>
        <v>0</v>
      </c>
      <c r="BL190" s="22" t="s">
        <v>209</v>
      </c>
      <c r="BM190" s="22" t="s">
        <v>392</v>
      </c>
    </row>
    <row r="191" spans="2:65" s="11" customFormat="1" ht="12">
      <c r="B191" s="202"/>
      <c r="C191" s="203"/>
      <c r="D191" s="204" t="s">
        <v>142</v>
      </c>
      <c r="E191" s="205" t="s">
        <v>21</v>
      </c>
      <c r="F191" s="206" t="s">
        <v>393</v>
      </c>
      <c r="G191" s="203"/>
      <c r="H191" s="207">
        <v>9</v>
      </c>
      <c r="I191" s="208"/>
      <c r="J191" s="203"/>
      <c r="K191" s="203"/>
      <c r="L191" s="209"/>
      <c r="M191" s="210"/>
      <c r="N191" s="211"/>
      <c r="O191" s="211"/>
      <c r="P191" s="211"/>
      <c r="Q191" s="211"/>
      <c r="R191" s="211"/>
      <c r="S191" s="211"/>
      <c r="T191" s="212"/>
      <c r="AT191" s="213" t="s">
        <v>142</v>
      </c>
      <c r="AU191" s="213" t="s">
        <v>83</v>
      </c>
      <c r="AV191" s="11" t="s">
        <v>83</v>
      </c>
      <c r="AW191" s="11" t="s">
        <v>36</v>
      </c>
      <c r="AX191" s="11" t="s">
        <v>81</v>
      </c>
      <c r="AY191" s="213" t="s">
        <v>132</v>
      </c>
    </row>
    <row r="192" spans="2:65" s="1" customFormat="1" ht="25.5" customHeight="1">
      <c r="B192" s="39"/>
      <c r="C192" s="214" t="s">
        <v>394</v>
      </c>
      <c r="D192" s="214" t="s">
        <v>229</v>
      </c>
      <c r="E192" s="215" t="s">
        <v>395</v>
      </c>
      <c r="F192" s="216" t="s">
        <v>396</v>
      </c>
      <c r="G192" s="217" t="s">
        <v>247</v>
      </c>
      <c r="H192" s="218">
        <v>9</v>
      </c>
      <c r="I192" s="219"/>
      <c r="J192" s="220">
        <f>ROUND(I192*H192,2)</f>
        <v>0</v>
      </c>
      <c r="K192" s="216" t="s">
        <v>21</v>
      </c>
      <c r="L192" s="221"/>
      <c r="M192" s="222" t="s">
        <v>21</v>
      </c>
      <c r="N192" s="223" t="s">
        <v>44</v>
      </c>
      <c r="O192" s="40"/>
      <c r="P192" s="199">
        <f>O192*H192</f>
        <v>0</v>
      </c>
      <c r="Q192" s="199">
        <v>0</v>
      </c>
      <c r="R192" s="199">
        <f>Q192*H192</f>
        <v>0</v>
      </c>
      <c r="S192" s="199">
        <v>0</v>
      </c>
      <c r="T192" s="200">
        <f>S192*H192</f>
        <v>0</v>
      </c>
      <c r="AR192" s="22" t="s">
        <v>232</v>
      </c>
      <c r="AT192" s="22" t="s">
        <v>229</v>
      </c>
      <c r="AU192" s="22" t="s">
        <v>83</v>
      </c>
      <c r="AY192" s="22" t="s">
        <v>132</v>
      </c>
      <c r="BE192" s="201">
        <f>IF(N192="základní",J192,0)</f>
        <v>0</v>
      </c>
      <c r="BF192" s="201">
        <f>IF(N192="snížená",J192,0)</f>
        <v>0</v>
      </c>
      <c r="BG192" s="201">
        <f>IF(N192="zákl. přenesená",J192,0)</f>
        <v>0</v>
      </c>
      <c r="BH192" s="201">
        <f>IF(N192="sníž. přenesená",J192,0)</f>
        <v>0</v>
      </c>
      <c r="BI192" s="201">
        <f>IF(N192="nulová",J192,0)</f>
        <v>0</v>
      </c>
      <c r="BJ192" s="22" t="s">
        <v>81</v>
      </c>
      <c r="BK192" s="201">
        <f>ROUND(I192*H192,2)</f>
        <v>0</v>
      </c>
      <c r="BL192" s="22" t="s">
        <v>209</v>
      </c>
      <c r="BM192" s="22" t="s">
        <v>397</v>
      </c>
    </row>
    <row r="193" spans="2:65" s="1" customFormat="1" ht="16.5" customHeight="1">
      <c r="B193" s="39"/>
      <c r="C193" s="190" t="s">
        <v>398</v>
      </c>
      <c r="D193" s="190" t="s">
        <v>135</v>
      </c>
      <c r="E193" s="191" t="s">
        <v>399</v>
      </c>
      <c r="F193" s="192" t="s">
        <v>400</v>
      </c>
      <c r="G193" s="193" t="s">
        <v>138</v>
      </c>
      <c r="H193" s="194">
        <v>51.6</v>
      </c>
      <c r="I193" s="195"/>
      <c r="J193" s="196">
        <f>ROUND(I193*H193,2)</f>
        <v>0</v>
      </c>
      <c r="K193" s="192" t="s">
        <v>139</v>
      </c>
      <c r="L193" s="59"/>
      <c r="M193" s="197" t="s">
        <v>21</v>
      </c>
      <c r="N193" s="198" t="s">
        <v>44</v>
      </c>
      <c r="O193" s="40"/>
      <c r="P193" s="199">
        <f>O193*H193</f>
        <v>0</v>
      </c>
      <c r="Q193" s="199">
        <v>0</v>
      </c>
      <c r="R193" s="199">
        <f>Q193*H193</f>
        <v>0</v>
      </c>
      <c r="S193" s="199">
        <v>0</v>
      </c>
      <c r="T193" s="200">
        <f>S193*H193</f>
        <v>0</v>
      </c>
      <c r="AR193" s="22" t="s">
        <v>209</v>
      </c>
      <c r="AT193" s="22" t="s">
        <v>135</v>
      </c>
      <c r="AU193" s="22" t="s">
        <v>83</v>
      </c>
      <c r="AY193" s="22" t="s">
        <v>132</v>
      </c>
      <c r="BE193" s="201">
        <f>IF(N193="základní",J193,0)</f>
        <v>0</v>
      </c>
      <c r="BF193" s="201">
        <f>IF(N193="snížená",J193,0)</f>
        <v>0</v>
      </c>
      <c r="BG193" s="201">
        <f>IF(N193="zákl. přenesená",J193,0)</f>
        <v>0</v>
      </c>
      <c r="BH193" s="201">
        <f>IF(N193="sníž. přenesená",J193,0)</f>
        <v>0</v>
      </c>
      <c r="BI193" s="201">
        <f>IF(N193="nulová",J193,0)</f>
        <v>0</v>
      </c>
      <c r="BJ193" s="22" t="s">
        <v>81</v>
      </c>
      <c r="BK193" s="201">
        <f>ROUND(I193*H193,2)</f>
        <v>0</v>
      </c>
      <c r="BL193" s="22" t="s">
        <v>209</v>
      </c>
      <c r="BM193" s="22" t="s">
        <v>401</v>
      </c>
    </row>
    <row r="194" spans="2:65" s="1" customFormat="1" ht="38.25" customHeight="1">
      <c r="B194" s="39"/>
      <c r="C194" s="190" t="s">
        <v>402</v>
      </c>
      <c r="D194" s="190" t="s">
        <v>135</v>
      </c>
      <c r="E194" s="191" t="s">
        <v>403</v>
      </c>
      <c r="F194" s="192" t="s">
        <v>404</v>
      </c>
      <c r="G194" s="193" t="s">
        <v>199</v>
      </c>
      <c r="H194" s="194">
        <v>0.185</v>
      </c>
      <c r="I194" s="195"/>
      <c r="J194" s="196">
        <f>ROUND(I194*H194,2)</f>
        <v>0</v>
      </c>
      <c r="K194" s="192" t="s">
        <v>139</v>
      </c>
      <c r="L194" s="59"/>
      <c r="M194" s="197" t="s">
        <v>21</v>
      </c>
      <c r="N194" s="198" t="s">
        <v>44</v>
      </c>
      <c r="O194" s="40"/>
      <c r="P194" s="199">
        <f>O194*H194</f>
        <v>0</v>
      </c>
      <c r="Q194" s="199">
        <v>0</v>
      </c>
      <c r="R194" s="199">
        <f>Q194*H194</f>
        <v>0</v>
      </c>
      <c r="S194" s="199">
        <v>0</v>
      </c>
      <c r="T194" s="200">
        <f>S194*H194</f>
        <v>0</v>
      </c>
      <c r="AR194" s="22" t="s">
        <v>209</v>
      </c>
      <c r="AT194" s="22" t="s">
        <v>135</v>
      </c>
      <c r="AU194" s="22" t="s">
        <v>83</v>
      </c>
      <c r="AY194" s="22" t="s">
        <v>132</v>
      </c>
      <c r="BE194" s="201">
        <f>IF(N194="základní",J194,0)</f>
        <v>0</v>
      </c>
      <c r="BF194" s="201">
        <f>IF(N194="snížená",J194,0)</f>
        <v>0</v>
      </c>
      <c r="BG194" s="201">
        <f>IF(N194="zákl. přenesená",J194,0)</f>
        <v>0</v>
      </c>
      <c r="BH194" s="201">
        <f>IF(N194="sníž. přenesená",J194,0)</f>
        <v>0</v>
      </c>
      <c r="BI194" s="201">
        <f>IF(N194="nulová",J194,0)</f>
        <v>0</v>
      </c>
      <c r="BJ194" s="22" t="s">
        <v>81</v>
      </c>
      <c r="BK194" s="201">
        <f>ROUND(I194*H194,2)</f>
        <v>0</v>
      </c>
      <c r="BL194" s="22" t="s">
        <v>209</v>
      </c>
      <c r="BM194" s="22" t="s">
        <v>405</v>
      </c>
    </row>
    <row r="195" spans="2:65" s="1" customFormat="1" ht="38.25" customHeight="1">
      <c r="B195" s="39"/>
      <c r="C195" s="190" t="s">
        <v>406</v>
      </c>
      <c r="D195" s="190" t="s">
        <v>135</v>
      </c>
      <c r="E195" s="191" t="s">
        <v>407</v>
      </c>
      <c r="F195" s="192" t="s">
        <v>408</v>
      </c>
      <c r="G195" s="193" t="s">
        <v>199</v>
      </c>
      <c r="H195" s="194">
        <v>0.185</v>
      </c>
      <c r="I195" s="195"/>
      <c r="J195" s="196">
        <f>ROUND(I195*H195,2)</f>
        <v>0</v>
      </c>
      <c r="K195" s="192" t="s">
        <v>139</v>
      </c>
      <c r="L195" s="59"/>
      <c r="M195" s="197" t="s">
        <v>21</v>
      </c>
      <c r="N195" s="198" t="s">
        <v>44</v>
      </c>
      <c r="O195" s="40"/>
      <c r="P195" s="199">
        <f>O195*H195</f>
        <v>0</v>
      </c>
      <c r="Q195" s="199">
        <v>0</v>
      </c>
      <c r="R195" s="199">
        <f>Q195*H195</f>
        <v>0</v>
      </c>
      <c r="S195" s="199">
        <v>0</v>
      </c>
      <c r="T195" s="200">
        <f>S195*H195</f>
        <v>0</v>
      </c>
      <c r="AR195" s="22" t="s">
        <v>209</v>
      </c>
      <c r="AT195" s="22" t="s">
        <v>135</v>
      </c>
      <c r="AU195" s="22" t="s">
        <v>83</v>
      </c>
      <c r="AY195" s="22" t="s">
        <v>132</v>
      </c>
      <c r="BE195" s="201">
        <f>IF(N195="základní",J195,0)</f>
        <v>0</v>
      </c>
      <c r="BF195" s="201">
        <f>IF(N195="snížená",J195,0)</f>
        <v>0</v>
      </c>
      <c r="BG195" s="201">
        <f>IF(N195="zákl. přenesená",J195,0)</f>
        <v>0</v>
      </c>
      <c r="BH195" s="201">
        <f>IF(N195="sníž. přenesená",J195,0)</f>
        <v>0</v>
      </c>
      <c r="BI195" s="201">
        <f>IF(N195="nulová",J195,0)</f>
        <v>0</v>
      </c>
      <c r="BJ195" s="22" t="s">
        <v>81</v>
      </c>
      <c r="BK195" s="201">
        <f>ROUND(I195*H195,2)</f>
        <v>0</v>
      </c>
      <c r="BL195" s="22" t="s">
        <v>209</v>
      </c>
      <c r="BM195" s="22" t="s">
        <v>409</v>
      </c>
    </row>
    <row r="196" spans="2:65" s="10" customFormat="1" ht="29.85" customHeight="1">
      <c r="B196" s="174"/>
      <c r="C196" s="175"/>
      <c r="D196" s="176" t="s">
        <v>72</v>
      </c>
      <c r="E196" s="188" t="s">
        <v>410</v>
      </c>
      <c r="F196" s="188" t="s">
        <v>411</v>
      </c>
      <c r="G196" s="175"/>
      <c r="H196" s="175"/>
      <c r="I196" s="178"/>
      <c r="J196" s="189">
        <f>BK196</f>
        <v>0</v>
      </c>
      <c r="K196" s="175"/>
      <c r="L196" s="180"/>
      <c r="M196" s="181"/>
      <c r="N196" s="182"/>
      <c r="O196" s="182"/>
      <c r="P196" s="183">
        <f>SUM(P197:P202)</f>
        <v>0</v>
      </c>
      <c r="Q196" s="182"/>
      <c r="R196" s="183">
        <f>SUM(R197:R202)</f>
        <v>0.16641140000000001</v>
      </c>
      <c r="S196" s="182"/>
      <c r="T196" s="184">
        <f>SUM(T197:T202)</f>
        <v>0</v>
      </c>
      <c r="AR196" s="185" t="s">
        <v>83</v>
      </c>
      <c r="AT196" s="186" t="s">
        <v>72</v>
      </c>
      <c r="AU196" s="186" t="s">
        <v>81</v>
      </c>
      <c r="AY196" s="185" t="s">
        <v>132</v>
      </c>
      <c r="BK196" s="187">
        <f>SUM(BK197:BK202)</f>
        <v>0</v>
      </c>
    </row>
    <row r="197" spans="2:65" s="1" customFormat="1" ht="25.5" customHeight="1">
      <c r="B197" s="39"/>
      <c r="C197" s="190" t="s">
        <v>412</v>
      </c>
      <c r="D197" s="190" t="s">
        <v>135</v>
      </c>
      <c r="E197" s="191" t="s">
        <v>413</v>
      </c>
      <c r="F197" s="192" t="s">
        <v>414</v>
      </c>
      <c r="G197" s="193" t="s">
        <v>138</v>
      </c>
      <c r="H197" s="194">
        <v>14.445</v>
      </c>
      <c r="I197" s="195"/>
      <c r="J197" s="196">
        <f>ROUND(I197*H197,2)</f>
        <v>0</v>
      </c>
      <c r="K197" s="192" t="s">
        <v>139</v>
      </c>
      <c r="L197" s="59"/>
      <c r="M197" s="197" t="s">
        <v>21</v>
      </c>
      <c r="N197" s="198" t="s">
        <v>44</v>
      </c>
      <c r="O197" s="40"/>
      <c r="P197" s="199">
        <f>O197*H197</f>
        <v>0</v>
      </c>
      <c r="Q197" s="199">
        <v>5.1999999999999995E-4</v>
      </c>
      <c r="R197" s="199">
        <f>Q197*H197</f>
        <v>7.5113999999999997E-3</v>
      </c>
      <c r="S197" s="199">
        <v>0</v>
      </c>
      <c r="T197" s="200">
        <f>S197*H197</f>
        <v>0</v>
      </c>
      <c r="AR197" s="22" t="s">
        <v>209</v>
      </c>
      <c r="AT197" s="22" t="s">
        <v>135</v>
      </c>
      <c r="AU197" s="22" t="s">
        <v>83</v>
      </c>
      <c r="AY197" s="22" t="s">
        <v>132</v>
      </c>
      <c r="BE197" s="201">
        <f>IF(N197="základní",J197,0)</f>
        <v>0</v>
      </c>
      <c r="BF197" s="201">
        <f>IF(N197="snížená",J197,0)</f>
        <v>0</v>
      </c>
      <c r="BG197" s="201">
        <f>IF(N197="zákl. přenesená",J197,0)</f>
        <v>0</v>
      </c>
      <c r="BH197" s="201">
        <f>IF(N197="sníž. přenesená",J197,0)</f>
        <v>0</v>
      </c>
      <c r="BI197" s="201">
        <f>IF(N197="nulová",J197,0)</f>
        <v>0</v>
      </c>
      <c r="BJ197" s="22" t="s">
        <v>81</v>
      </c>
      <c r="BK197" s="201">
        <f>ROUND(I197*H197,2)</f>
        <v>0</v>
      </c>
      <c r="BL197" s="22" t="s">
        <v>209</v>
      </c>
      <c r="BM197" s="22" t="s">
        <v>415</v>
      </c>
    </row>
    <row r="198" spans="2:65" s="11" customFormat="1" ht="12">
      <c r="B198" s="202"/>
      <c r="C198" s="203"/>
      <c r="D198" s="204" t="s">
        <v>142</v>
      </c>
      <c r="E198" s="205" t="s">
        <v>21</v>
      </c>
      <c r="F198" s="206" t="s">
        <v>416</v>
      </c>
      <c r="G198" s="203"/>
      <c r="H198" s="207">
        <v>14.445</v>
      </c>
      <c r="I198" s="208"/>
      <c r="J198" s="203"/>
      <c r="K198" s="203"/>
      <c r="L198" s="209"/>
      <c r="M198" s="210"/>
      <c r="N198" s="211"/>
      <c r="O198" s="211"/>
      <c r="P198" s="211"/>
      <c r="Q198" s="211"/>
      <c r="R198" s="211"/>
      <c r="S198" s="211"/>
      <c r="T198" s="212"/>
      <c r="AT198" s="213" t="s">
        <v>142</v>
      </c>
      <c r="AU198" s="213" t="s">
        <v>83</v>
      </c>
      <c r="AV198" s="11" t="s">
        <v>83</v>
      </c>
      <c r="AW198" s="11" t="s">
        <v>36</v>
      </c>
      <c r="AX198" s="11" t="s">
        <v>81</v>
      </c>
      <c r="AY198" s="213" t="s">
        <v>132</v>
      </c>
    </row>
    <row r="199" spans="2:65" s="1" customFormat="1" ht="16.5" customHeight="1">
      <c r="B199" s="39"/>
      <c r="C199" s="214" t="s">
        <v>417</v>
      </c>
      <c r="D199" s="214" t="s">
        <v>229</v>
      </c>
      <c r="E199" s="215" t="s">
        <v>418</v>
      </c>
      <c r="F199" s="216" t="s">
        <v>419</v>
      </c>
      <c r="G199" s="217" t="s">
        <v>138</v>
      </c>
      <c r="H199" s="218">
        <v>15.89</v>
      </c>
      <c r="I199" s="219"/>
      <c r="J199" s="220">
        <f>ROUND(I199*H199,2)</f>
        <v>0</v>
      </c>
      <c r="K199" s="216" t="s">
        <v>139</v>
      </c>
      <c r="L199" s="221"/>
      <c r="M199" s="222" t="s">
        <v>21</v>
      </c>
      <c r="N199" s="223" t="s">
        <v>44</v>
      </c>
      <c r="O199" s="40"/>
      <c r="P199" s="199">
        <f>O199*H199</f>
        <v>0</v>
      </c>
      <c r="Q199" s="199">
        <v>0.01</v>
      </c>
      <c r="R199" s="199">
        <f>Q199*H199</f>
        <v>0.15890000000000001</v>
      </c>
      <c r="S199" s="199">
        <v>0</v>
      </c>
      <c r="T199" s="200">
        <f>S199*H199</f>
        <v>0</v>
      </c>
      <c r="AR199" s="22" t="s">
        <v>232</v>
      </c>
      <c r="AT199" s="22" t="s">
        <v>229</v>
      </c>
      <c r="AU199" s="22" t="s">
        <v>83</v>
      </c>
      <c r="AY199" s="22" t="s">
        <v>132</v>
      </c>
      <c r="BE199" s="201">
        <f>IF(N199="základní",J199,0)</f>
        <v>0</v>
      </c>
      <c r="BF199" s="201">
        <f>IF(N199="snížená",J199,0)</f>
        <v>0</v>
      </c>
      <c r="BG199" s="201">
        <f>IF(N199="zákl. přenesená",J199,0)</f>
        <v>0</v>
      </c>
      <c r="BH199" s="201">
        <f>IF(N199="sníž. přenesená",J199,0)</f>
        <v>0</v>
      </c>
      <c r="BI199" s="201">
        <f>IF(N199="nulová",J199,0)</f>
        <v>0</v>
      </c>
      <c r="BJ199" s="22" t="s">
        <v>81</v>
      </c>
      <c r="BK199" s="201">
        <f>ROUND(I199*H199,2)</f>
        <v>0</v>
      </c>
      <c r="BL199" s="22" t="s">
        <v>209</v>
      </c>
      <c r="BM199" s="22" t="s">
        <v>420</v>
      </c>
    </row>
    <row r="200" spans="2:65" s="11" customFormat="1" ht="12">
      <c r="B200" s="202"/>
      <c r="C200" s="203"/>
      <c r="D200" s="204" t="s">
        <v>142</v>
      </c>
      <c r="E200" s="203"/>
      <c r="F200" s="206" t="s">
        <v>421</v>
      </c>
      <c r="G200" s="203"/>
      <c r="H200" s="207">
        <v>15.89</v>
      </c>
      <c r="I200" s="208"/>
      <c r="J200" s="203"/>
      <c r="K200" s="203"/>
      <c r="L200" s="209"/>
      <c r="M200" s="210"/>
      <c r="N200" s="211"/>
      <c r="O200" s="211"/>
      <c r="P200" s="211"/>
      <c r="Q200" s="211"/>
      <c r="R200" s="211"/>
      <c r="S200" s="211"/>
      <c r="T200" s="212"/>
      <c r="AT200" s="213" t="s">
        <v>142</v>
      </c>
      <c r="AU200" s="213" t="s">
        <v>83</v>
      </c>
      <c r="AV200" s="11" t="s">
        <v>83</v>
      </c>
      <c r="AW200" s="11" t="s">
        <v>6</v>
      </c>
      <c r="AX200" s="11" t="s">
        <v>81</v>
      </c>
      <c r="AY200" s="213" t="s">
        <v>132</v>
      </c>
    </row>
    <row r="201" spans="2:65" s="1" customFormat="1" ht="38.25" customHeight="1">
      <c r="B201" s="39"/>
      <c r="C201" s="190" t="s">
        <v>422</v>
      </c>
      <c r="D201" s="190" t="s">
        <v>135</v>
      </c>
      <c r="E201" s="191" t="s">
        <v>423</v>
      </c>
      <c r="F201" s="192" t="s">
        <v>424</v>
      </c>
      <c r="G201" s="193" t="s">
        <v>199</v>
      </c>
      <c r="H201" s="194">
        <v>0.16600000000000001</v>
      </c>
      <c r="I201" s="195"/>
      <c r="J201" s="196">
        <f>ROUND(I201*H201,2)</f>
        <v>0</v>
      </c>
      <c r="K201" s="192" t="s">
        <v>139</v>
      </c>
      <c r="L201" s="59"/>
      <c r="M201" s="197" t="s">
        <v>21</v>
      </c>
      <c r="N201" s="198" t="s">
        <v>44</v>
      </c>
      <c r="O201" s="40"/>
      <c r="P201" s="199">
        <f>O201*H201</f>
        <v>0</v>
      </c>
      <c r="Q201" s="199">
        <v>0</v>
      </c>
      <c r="R201" s="199">
        <f>Q201*H201</f>
        <v>0</v>
      </c>
      <c r="S201" s="199">
        <v>0</v>
      </c>
      <c r="T201" s="200">
        <f>S201*H201</f>
        <v>0</v>
      </c>
      <c r="AR201" s="22" t="s">
        <v>209</v>
      </c>
      <c r="AT201" s="22" t="s">
        <v>135</v>
      </c>
      <c r="AU201" s="22" t="s">
        <v>83</v>
      </c>
      <c r="AY201" s="22" t="s">
        <v>132</v>
      </c>
      <c r="BE201" s="201">
        <f>IF(N201="základní",J201,0)</f>
        <v>0</v>
      </c>
      <c r="BF201" s="201">
        <f>IF(N201="snížená",J201,0)</f>
        <v>0</v>
      </c>
      <c r="BG201" s="201">
        <f>IF(N201="zákl. přenesená",J201,0)</f>
        <v>0</v>
      </c>
      <c r="BH201" s="201">
        <f>IF(N201="sníž. přenesená",J201,0)</f>
        <v>0</v>
      </c>
      <c r="BI201" s="201">
        <f>IF(N201="nulová",J201,0)</f>
        <v>0</v>
      </c>
      <c r="BJ201" s="22" t="s">
        <v>81</v>
      </c>
      <c r="BK201" s="201">
        <f>ROUND(I201*H201,2)</f>
        <v>0</v>
      </c>
      <c r="BL201" s="22" t="s">
        <v>209</v>
      </c>
      <c r="BM201" s="22" t="s">
        <v>425</v>
      </c>
    </row>
    <row r="202" spans="2:65" s="1" customFormat="1" ht="38.25" customHeight="1">
      <c r="B202" s="39"/>
      <c r="C202" s="190" t="s">
        <v>426</v>
      </c>
      <c r="D202" s="190" t="s">
        <v>135</v>
      </c>
      <c r="E202" s="191" t="s">
        <v>427</v>
      </c>
      <c r="F202" s="192" t="s">
        <v>428</v>
      </c>
      <c r="G202" s="193" t="s">
        <v>199</v>
      </c>
      <c r="H202" s="194">
        <v>0.16600000000000001</v>
      </c>
      <c r="I202" s="195"/>
      <c r="J202" s="196">
        <f>ROUND(I202*H202,2)</f>
        <v>0</v>
      </c>
      <c r="K202" s="192" t="s">
        <v>139</v>
      </c>
      <c r="L202" s="59"/>
      <c r="M202" s="197" t="s">
        <v>21</v>
      </c>
      <c r="N202" s="198" t="s">
        <v>44</v>
      </c>
      <c r="O202" s="40"/>
      <c r="P202" s="199">
        <f>O202*H202</f>
        <v>0</v>
      </c>
      <c r="Q202" s="199">
        <v>0</v>
      </c>
      <c r="R202" s="199">
        <f>Q202*H202</f>
        <v>0</v>
      </c>
      <c r="S202" s="199">
        <v>0</v>
      </c>
      <c r="T202" s="200">
        <f>S202*H202</f>
        <v>0</v>
      </c>
      <c r="AR202" s="22" t="s">
        <v>209</v>
      </c>
      <c r="AT202" s="22" t="s">
        <v>135</v>
      </c>
      <c r="AU202" s="22" t="s">
        <v>83</v>
      </c>
      <c r="AY202" s="22" t="s">
        <v>132</v>
      </c>
      <c r="BE202" s="201">
        <f>IF(N202="základní",J202,0)</f>
        <v>0</v>
      </c>
      <c r="BF202" s="201">
        <f>IF(N202="snížená",J202,0)</f>
        <v>0</v>
      </c>
      <c r="BG202" s="201">
        <f>IF(N202="zákl. přenesená",J202,0)</f>
        <v>0</v>
      </c>
      <c r="BH202" s="201">
        <f>IF(N202="sníž. přenesená",J202,0)</f>
        <v>0</v>
      </c>
      <c r="BI202" s="201">
        <f>IF(N202="nulová",J202,0)</f>
        <v>0</v>
      </c>
      <c r="BJ202" s="22" t="s">
        <v>81</v>
      </c>
      <c r="BK202" s="201">
        <f>ROUND(I202*H202,2)</f>
        <v>0</v>
      </c>
      <c r="BL202" s="22" t="s">
        <v>209</v>
      </c>
      <c r="BM202" s="22" t="s">
        <v>429</v>
      </c>
    </row>
    <row r="203" spans="2:65" s="10" customFormat="1" ht="29.85" customHeight="1">
      <c r="B203" s="174"/>
      <c r="C203" s="175"/>
      <c r="D203" s="176" t="s">
        <v>72</v>
      </c>
      <c r="E203" s="188" t="s">
        <v>430</v>
      </c>
      <c r="F203" s="188" t="s">
        <v>431</v>
      </c>
      <c r="G203" s="175"/>
      <c r="H203" s="175"/>
      <c r="I203" s="178"/>
      <c r="J203" s="189">
        <f>BK203</f>
        <v>0</v>
      </c>
      <c r="K203" s="175"/>
      <c r="L203" s="180"/>
      <c r="M203" s="181"/>
      <c r="N203" s="182"/>
      <c r="O203" s="182"/>
      <c r="P203" s="183">
        <f>SUM(P204:P225)</f>
        <v>0</v>
      </c>
      <c r="Q203" s="182"/>
      <c r="R203" s="183">
        <f>SUM(R204:R225)</f>
        <v>9.7219120000000006E-2</v>
      </c>
      <c r="S203" s="182"/>
      <c r="T203" s="184">
        <f>SUM(T204:T225)</f>
        <v>0</v>
      </c>
      <c r="AR203" s="185" t="s">
        <v>83</v>
      </c>
      <c r="AT203" s="186" t="s">
        <v>72</v>
      </c>
      <c r="AU203" s="186" t="s">
        <v>81</v>
      </c>
      <c r="AY203" s="185" t="s">
        <v>132</v>
      </c>
      <c r="BK203" s="187">
        <f>SUM(BK204:BK225)</f>
        <v>0</v>
      </c>
    </row>
    <row r="204" spans="2:65" s="1" customFormat="1" ht="25.5" customHeight="1">
      <c r="B204" s="39"/>
      <c r="C204" s="190" t="s">
        <v>432</v>
      </c>
      <c r="D204" s="190" t="s">
        <v>135</v>
      </c>
      <c r="E204" s="191" t="s">
        <v>433</v>
      </c>
      <c r="F204" s="192" t="s">
        <v>434</v>
      </c>
      <c r="G204" s="193" t="s">
        <v>138</v>
      </c>
      <c r="H204" s="194">
        <v>91.724000000000004</v>
      </c>
      <c r="I204" s="195"/>
      <c r="J204" s="196">
        <f>ROUND(I204*H204,2)</f>
        <v>0</v>
      </c>
      <c r="K204" s="192" t="s">
        <v>139</v>
      </c>
      <c r="L204" s="59"/>
      <c r="M204" s="197" t="s">
        <v>21</v>
      </c>
      <c r="N204" s="198" t="s">
        <v>44</v>
      </c>
      <c r="O204" s="40"/>
      <c r="P204" s="199">
        <f>O204*H204</f>
        <v>0</v>
      </c>
      <c r="Q204" s="199">
        <v>0</v>
      </c>
      <c r="R204" s="199">
        <f>Q204*H204</f>
        <v>0</v>
      </c>
      <c r="S204" s="199">
        <v>0</v>
      </c>
      <c r="T204" s="200">
        <f>S204*H204</f>
        <v>0</v>
      </c>
      <c r="AR204" s="22" t="s">
        <v>209</v>
      </c>
      <c r="AT204" s="22" t="s">
        <v>135</v>
      </c>
      <c r="AU204" s="22" t="s">
        <v>83</v>
      </c>
      <c r="AY204" s="22" t="s">
        <v>132</v>
      </c>
      <c r="BE204" s="201">
        <f>IF(N204="základní",J204,0)</f>
        <v>0</v>
      </c>
      <c r="BF204" s="201">
        <f>IF(N204="snížená",J204,0)</f>
        <v>0</v>
      </c>
      <c r="BG204" s="201">
        <f>IF(N204="zákl. přenesená",J204,0)</f>
        <v>0</v>
      </c>
      <c r="BH204" s="201">
        <f>IF(N204="sníž. přenesená",J204,0)</f>
        <v>0</v>
      </c>
      <c r="BI204" s="201">
        <f>IF(N204="nulová",J204,0)</f>
        <v>0</v>
      </c>
      <c r="BJ204" s="22" t="s">
        <v>81</v>
      </c>
      <c r="BK204" s="201">
        <f>ROUND(I204*H204,2)</f>
        <v>0</v>
      </c>
      <c r="BL204" s="22" t="s">
        <v>209</v>
      </c>
      <c r="BM204" s="22" t="s">
        <v>435</v>
      </c>
    </row>
    <row r="205" spans="2:65" s="11" customFormat="1" ht="12">
      <c r="B205" s="202"/>
      <c r="C205" s="203"/>
      <c r="D205" s="204" t="s">
        <v>142</v>
      </c>
      <c r="E205" s="205" t="s">
        <v>21</v>
      </c>
      <c r="F205" s="206" t="s">
        <v>436</v>
      </c>
      <c r="G205" s="203"/>
      <c r="H205" s="207">
        <v>91.724000000000004</v>
      </c>
      <c r="I205" s="208"/>
      <c r="J205" s="203"/>
      <c r="K205" s="203"/>
      <c r="L205" s="209"/>
      <c r="M205" s="210"/>
      <c r="N205" s="211"/>
      <c r="O205" s="211"/>
      <c r="P205" s="211"/>
      <c r="Q205" s="211"/>
      <c r="R205" s="211"/>
      <c r="S205" s="211"/>
      <c r="T205" s="212"/>
      <c r="AT205" s="213" t="s">
        <v>142</v>
      </c>
      <c r="AU205" s="213" t="s">
        <v>83</v>
      </c>
      <c r="AV205" s="11" t="s">
        <v>83</v>
      </c>
      <c r="AW205" s="11" t="s">
        <v>36</v>
      </c>
      <c r="AX205" s="11" t="s">
        <v>81</v>
      </c>
      <c r="AY205" s="213" t="s">
        <v>132</v>
      </c>
    </row>
    <row r="206" spans="2:65" s="1" customFormat="1" ht="16.5" customHeight="1">
      <c r="B206" s="39"/>
      <c r="C206" s="214" t="s">
        <v>437</v>
      </c>
      <c r="D206" s="214" t="s">
        <v>229</v>
      </c>
      <c r="E206" s="215" t="s">
        <v>438</v>
      </c>
      <c r="F206" s="216" t="s">
        <v>439</v>
      </c>
      <c r="G206" s="217" t="s">
        <v>138</v>
      </c>
      <c r="H206" s="218">
        <v>96.31</v>
      </c>
      <c r="I206" s="219"/>
      <c r="J206" s="220">
        <f>ROUND(I206*H206,2)</f>
        <v>0</v>
      </c>
      <c r="K206" s="216" t="s">
        <v>139</v>
      </c>
      <c r="L206" s="221"/>
      <c r="M206" s="222" t="s">
        <v>21</v>
      </c>
      <c r="N206" s="223" t="s">
        <v>44</v>
      </c>
      <c r="O206" s="40"/>
      <c r="P206" s="199">
        <f>O206*H206</f>
        <v>0</v>
      </c>
      <c r="Q206" s="199">
        <v>0</v>
      </c>
      <c r="R206" s="199">
        <f>Q206*H206</f>
        <v>0</v>
      </c>
      <c r="S206" s="199">
        <v>0</v>
      </c>
      <c r="T206" s="200">
        <f>S206*H206</f>
        <v>0</v>
      </c>
      <c r="AR206" s="22" t="s">
        <v>232</v>
      </c>
      <c r="AT206" s="22" t="s">
        <v>229</v>
      </c>
      <c r="AU206" s="22" t="s">
        <v>83</v>
      </c>
      <c r="AY206" s="22" t="s">
        <v>132</v>
      </c>
      <c r="BE206" s="201">
        <f>IF(N206="základní",J206,0)</f>
        <v>0</v>
      </c>
      <c r="BF206" s="201">
        <f>IF(N206="snížená",J206,0)</f>
        <v>0</v>
      </c>
      <c r="BG206" s="201">
        <f>IF(N206="zákl. přenesená",J206,0)</f>
        <v>0</v>
      </c>
      <c r="BH206" s="201">
        <f>IF(N206="sníž. přenesená",J206,0)</f>
        <v>0</v>
      </c>
      <c r="BI206" s="201">
        <f>IF(N206="nulová",J206,0)</f>
        <v>0</v>
      </c>
      <c r="BJ206" s="22" t="s">
        <v>81</v>
      </c>
      <c r="BK206" s="201">
        <f>ROUND(I206*H206,2)</f>
        <v>0</v>
      </c>
      <c r="BL206" s="22" t="s">
        <v>209</v>
      </c>
      <c r="BM206" s="22" t="s">
        <v>440</v>
      </c>
    </row>
    <row r="207" spans="2:65" s="11" customFormat="1" ht="12">
      <c r="B207" s="202"/>
      <c r="C207" s="203"/>
      <c r="D207" s="204" t="s">
        <v>142</v>
      </c>
      <c r="E207" s="203"/>
      <c r="F207" s="206" t="s">
        <v>441</v>
      </c>
      <c r="G207" s="203"/>
      <c r="H207" s="207">
        <v>96.31</v>
      </c>
      <c r="I207" s="208"/>
      <c r="J207" s="203"/>
      <c r="K207" s="203"/>
      <c r="L207" s="209"/>
      <c r="M207" s="210"/>
      <c r="N207" s="211"/>
      <c r="O207" s="211"/>
      <c r="P207" s="211"/>
      <c r="Q207" s="211"/>
      <c r="R207" s="211"/>
      <c r="S207" s="211"/>
      <c r="T207" s="212"/>
      <c r="AT207" s="213" t="s">
        <v>142</v>
      </c>
      <c r="AU207" s="213" t="s">
        <v>83</v>
      </c>
      <c r="AV207" s="11" t="s">
        <v>83</v>
      </c>
      <c r="AW207" s="11" t="s">
        <v>6</v>
      </c>
      <c r="AX207" s="11" t="s">
        <v>81</v>
      </c>
      <c r="AY207" s="213" t="s">
        <v>132</v>
      </c>
    </row>
    <row r="208" spans="2:65" s="1" customFormat="1" ht="25.5" customHeight="1">
      <c r="B208" s="39"/>
      <c r="C208" s="190" t="s">
        <v>442</v>
      </c>
      <c r="D208" s="190" t="s">
        <v>135</v>
      </c>
      <c r="E208" s="191" t="s">
        <v>443</v>
      </c>
      <c r="F208" s="192" t="s">
        <v>444</v>
      </c>
      <c r="G208" s="193" t="s">
        <v>138</v>
      </c>
      <c r="H208" s="194">
        <v>33.720999999999997</v>
      </c>
      <c r="I208" s="195"/>
      <c r="J208" s="196">
        <f>ROUND(I208*H208,2)</f>
        <v>0</v>
      </c>
      <c r="K208" s="192" t="s">
        <v>139</v>
      </c>
      <c r="L208" s="59"/>
      <c r="M208" s="197" t="s">
        <v>21</v>
      </c>
      <c r="N208" s="198" t="s">
        <v>44</v>
      </c>
      <c r="O208" s="40"/>
      <c r="P208" s="199">
        <f>O208*H208</f>
        <v>0</v>
      </c>
      <c r="Q208" s="199">
        <v>0</v>
      </c>
      <c r="R208" s="199">
        <f>Q208*H208</f>
        <v>0</v>
      </c>
      <c r="S208" s="199">
        <v>0</v>
      </c>
      <c r="T208" s="200">
        <f>S208*H208</f>
        <v>0</v>
      </c>
      <c r="AR208" s="22" t="s">
        <v>209</v>
      </c>
      <c r="AT208" s="22" t="s">
        <v>135</v>
      </c>
      <c r="AU208" s="22" t="s">
        <v>83</v>
      </c>
      <c r="AY208" s="22" t="s">
        <v>132</v>
      </c>
      <c r="BE208" s="201">
        <f>IF(N208="základní",J208,0)</f>
        <v>0</v>
      </c>
      <c r="BF208" s="201">
        <f>IF(N208="snížená",J208,0)</f>
        <v>0</v>
      </c>
      <c r="BG208" s="201">
        <f>IF(N208="zákl. přenesená",J208,0)</f>
        <v>0</v>
      </c>
      <c r="BH208" s="201">
        <f>IF(N208="sníž. přenesená",J208,0)</f>
        <v>0</v>
      </c>
      <c r="BI208" s="201">
        <f>IF(N208="nulová",J208,0)</f>
        <v>0</v>
      </c>
      <c r="BJ208" s="22" t="s">
        <v>81</v>
      </c>
      <c r="BK208" s="201">
        <f>ROUND(I208*H208,2)</f>
        <v>0</v>
      </c>
      <c r="BL208" s="22" t="s">
        <v>209</v>
      </c>
      <c r="BM208" s="22" t="s">
        <v>445</v>
      </c>
    </row>
    <row r="209" spans="2:65" s="11" customFormat="1" ht="12">
      <c r="B209" s="202"/>
      <c r="C209" s="203"/>
      <c r="D209" s="204" t="s">
        <v>142</v>
      </c>
      <c r="E209" s="205" t="s">
        <v>21</v>
      </c>
      <c r="F209" s="206" t="s">
        <v>446</v>
      </c>
      <c r="G209" s="203"/>
      <c r="H209" s="207">
        <v>33.720999999999997</v>
      </c>
      <c r="I209" s="208"/>
      <c r="J209" s="203"/>
      <c r="K209" s="203"/>
      <c r="L209" s="209"/>
      <c r="M209" s="210"/>
      <c r="N209" s="211"/>
      <c r="O209" s="211"/>
      <c r="P209" s="211"/>
      <c r="Q209" s="211"/>
      <c r="R209" s="211"/>
      <c r="S209" s="211"/>
      <c r="T209" s="212"/>
      <c r="AT209" s="213" t="s">
        <v>142</v>
      </c>
      <c r="AU209" s="213" t="s">
        <v>83</v>
      </c>
      <c r="AV209" s="11" t="s">
        <v>83</v>
      </c>
      <c r="AW209" s="11" t="s">
        <v>36</v>
      </c>
      <c r="AX209" s="11" t="s">
        <v>81</v>
      </c>
      <c r="AY209" s="213" t="s">
        <v>132</v>
      </c>
    </row>
    <row r="210" spans="2:65" s="1" customFormat="1" ht="16.5" customHeight="1">
      <c r="B210" s="39"/>
      <c r="C210" s="214" t="s">
        <v>447</v>
      </c>
      <c r="D210" s="214" t="s">
        <v>229</v>
      </c>
      <c r="E210" s="215" t="s">
        <v>438</v>
      </c>
      <c r="F210" s="216" t="s">
        <v>439</v>
      </c>
      <c r="G210" s="217" t="s">
        <v>138</v>
      </c>
      <c r="H210" s="218">
        <v>35.406999999999996</v>
      </c>
      <c r="I210" s="219"/>
      <c r="J210" s="220">
        <f>ROUND(I210*H210,2)</f>
        <v>0</v>
      </c>
      <c r="K210" s="216" t="s">
        <v>139</v>
      </c>
      <c r="L210" s="221"/>
      <c r="M210" s="222" t="s">
        <v>21</v>
      </c>
      <c r="N210" s="223" t="s">
        <v>44</v>
      </c>
      <c r="O210" s="40"/>
      <c r="P210" s="199">
        <f>O210*H210</f>
        <v>0</v>
      </c>
      <c r="Q210" s="199">
        <v>0</v>
      </c>
      <c r="R210" s="199">
        <f>Q210*H210</f>
        <v>0</v>
      </c>
      <c r="S210" s="199">
        <v>0</v>
      </c>
      <c r="T210" s="200">
        <f>S210*H210</f>
        <v>0</v>
      </c>
      <c r="AR210" s="22" t="s">
        <v>232</v>
      </c>
      <c r="AT210" s="22" t="s">
        <v>229</v>
      </c>
      <c r="AU210" s="22" t="s">
        <v>83</v>
      </c>
      <c r="AY210" s="22" t="s">
        <v>132</v>
      </c>
      <c r="BE210" s="201">
        <f>IF(N210="základní",J210,0)</f>
        <v>0</v>
      </c>
      <c r="BF210" s="201">
        <f>IF(N210="snížená",J210,0)</f>
        <v>0</v>
      </c>
      <c r="BG210" s="201">
        <f>IF(N210="zákl. přenesená",J210,0)</f>
        <v>0</v>
      </c>
      <c r="BH210" s="201">
        <f>IF(N210="sníž. přenesená",J210,0)</f>
        <v>0</v>
      </c>
      <c r="BI210" s="201">
        <f>IF(N210="nulová",J210,0)</f>
        <v>0</v>
      </c>
      <c r="BJ210" s="22" t="s">
        <v>81</v>
      </c>
      <c r="BK210" s="201">
        <f>ROUND(I210*H210,2)</f>
        <v>0</v>
      </c>
      <c r="BL210" s="22" t="s">
        <v>209</v>
      </c>
      <c r="BM210" s="22" t="s">
        <v>448</v>
      </c>
    </row>
    <row r="211" spans="2:65" s="11" customFormat="1" ht="12">
      <c r="B211" s="202"/>
      <c r="C211" s="203"/>
      <c r="D211" s="204" t="s">
        <v>142</v>
      </c>
      <c r="E211" s="203"/>
      <c r="F211" s="206" t="s">
        <v>449</v>
      </c>
      <c r="G211" s="203"/>
      <c r="H211" s="207">
        <v>35.406999999999996</v>
      </c>
      <c r="I211" s="208"/>
      <c r="J211" s="203"/>
      <c r="K211" s="203"/>
      <c r="L211" s="209"/>
      <c r="M211" s="210"/>
      <c r="N211" s="211"/>
      <c r="O211" s="211"/>
      <c r="P211" s="211"/>
      <c r="Q211" s="211"/>
      <c r="R211" s="211"/>
      <c r="S211" s="211"/>
      <c r="T211" s="212"/>
      <c r="AT211" s="213" t="s">
        <v>142</v>
      </c>
      <c r="AU211" s="213" t="s">
        <v>83</v>
      </c>
      <c r="AV211" s="11" t="s">
        <v>83</v>
      </c>
      <c r="AW211" s="11" t="s">
        <v>6</v>
      </c>
      <c r="AX211" s="11" t="s">
        <v>81</v>
      </c>
      <c r="AY211" s="213" t="s">
        <v>132</v>
      </c>
    </row>
    <row r="212" spans="2:65" s="1" customFormat="1" ht="38.25" customHeight="1">
      <c r="B212" s="39"/>
      <c r="C212" s="190" t="s">
        <v>450</v>
      </c>
      <c r="D212" s="190" t="s">
        <v>135</v>
      </c>
      <c r="E212" s="191" t="s">
        <v>451</v>
      </c>
      <c r="F212" s="192" t="s">
        <v>452</v>
      </c>
      <c r="G212" s="193" t="s">
        <v>138</v>
      </c>
      <c r="H212" s="194">
        <v>7.5</v>
      </c>
      <c r="I212" s="195"/>
      <c r="J212" s="196">
        <f>ROUND(I212*H212,2)</f>
        <v>0</v>
      </c>
      <c r="K212" s="192" t="s">
        <v>139</v>
      </c>
      <c r="L212" s="59"/>
      <c r="M212" s="197" t="s">
        <v>21</v>
      </c>
      <c r="N212" s="198" t="s">
        <v>44</v>
      </c>
      <c r="O212" s="40"/>
      <c r="P212" s="199">
        <f>O212*H212</f>
        <v>0</v>
      </c>
      <c r="Q212" s="199">
        <v>0</v>
      </c>
      <c r="R212" s="199">
        <f>Q212*H212</f>
        <v>0</v>
      </c>
      <c r="S212" s="199">
        <v>0</v>
      </c>
      <c r="T212" s="200">
        <f>S212*H212</f>
        <v>0</v>
      </c>
      <c r="AR212" s="22" t="s">
        <v>209</v>
      </c>
      <c r="AT212" s="22" t="s">
        <v>135</v>
      </c>
      <c r="AU212" s="22" t="s">
        <v>83</v>
      </c>
      <c r="AY212" s="22" t="s">
        <v>132</v>
      </c>
      <c r="BE212" s="201">
        <f>IF(N212="základní",J212,0)</f>
        <v>0</v>
      </c>
      <c r="BF212" s="201">
        <f>IF(N212="snížená",J212,0)</f>
        <v>0</v>
      </c>
      <c r="BG212" s="201">
        <f>IF(N212="zákl. přenesená",J212,0)</f>
        <v>0</v>
      </c>
      <c r="BH212" s="201">
        <f>IF(N212="sníž. přenesená",J212,0)</f>
        <v>0</v>
      </c>
      <c r="BI212" s="201">
        <f>IF(N212="nulová",J212,0)</f>
        <v>0</v>
      </c>
      <c r="BJ212" s="22" t="s">
        <v>81</v>
      </c>
      <c r="BK212" s="201">
        <f>ROUND(I212*H212,2)</f>
        <v>0</v>
      </c>
      <c r="BL212" s="22" t="s">
        <v>209</v>
      </c>
      <c r="BM212" s="22" t="s">
        <v>453</v>
      </c>
    </row>
    <row r="213" spans="2:65" s="11" customFormat="1" ht="12">
      <c r="B213" s="202"/>
      <c r="C213" s="203"/>
      <c r="D213" s="204" t="s">
        <v>142</v>
      </c>
      <c r="E213" s="205" t="s">
        <v>21</v>
      </c>
      <c r="F213" s="206" t="s">
        <v>454</v>
      </c>
      <c r="G213" s="203"/>
      <c r="H213" s="207">
        <v>7.5</v>
      </c>
      <c r="I213" s="208"/>
      <c r="J213" s="203"/>
      <c r="K213" s="203"/>
      <c r="L213" s="209"/>
      <c r="M213" s="210"/>
      <c r="N213" s="211"/>
      <c r="O213" s="211"/>
      <c r="P213" s="211"/>
      <c r="Q213" s="211"/>
      <c r="R213" s="211"/>
      <c r="S213" s="211"/>
      <c r="T213" s="212"/>
      <c r="AT213" s="213" t="s">
        <v>142</v>
      </c>
      <c r="AU213" s="213" t="s">
        <v>83</v>
      </c>
      <c r="AV213" s="11" t="s">
        <v>83</v>
      </c>
      <c r="AW213" s="11" t="s">
        <v>36</v>
      </c>
      <c r="AX213" s="11" t="s">
        <v>81</v>
      </c>
      <c r="AY213" s="213" t="s">
        <v>132</v>
      </c>
    </row>
    <row r="214" spans="2:65" s="1" customFormat="1" ht="16.5" customHeight="1">
      <c r="B214" s="39"/>
      <c r="C214" s="214" t="s">
        <v>455</v>
      </c>
      <c r="D214" s="214" t="s">
        <v>229</v>
      </c>
      <c r="E214" s="215" t="s">
        <v>438</v>
      </c>
      <c r="F214" s="216" t="s">
        <v>439</v>
      </c>
      <c r="G214" s="217" t="s">
        <v>138</v>
      </c>
      <c r="H214" s="218">
        <v>7.875</v>
      </c>
      <c r="I214" s="219"/>
      <c r="J214" s="220">
        <f>ROUND(I214*H214,2)</f>
        <v>0</v>
      </c>
      <c r="K214" s="216" t="s">
        <v>139</v>
      </c>
      <c r="L214" s="221"/>
      <c r="M214" s="222" t="s">
        <v>21</v>
      </c>
      <c r="N214" s="223" t="s">
        <v>44</v>
      </c>
      <c r="O214" s="40"/>
      <c r="P214" s="199">
        <f>O214*H214</f>
        <v>0</v>
      </c>
      <c r="Q214" s="199">
        <v>0</v>
      </c>
      <c r="R214" s="199">
        <f>Q214*H214</f>
        <v>0</v>
      </c>
      <c r="S214" s="199">
        <v>0</v>
      </c>
      <c r="T214" s="200">
        <f>S214*H214</f>
        <v>0</v>
      </c>
      <c r="AR214" s="22" t="s">
        <v>232</v>
      </c>
      <c r="AT214" s="22" t="s">
        <v>229</v>
      </c>
      <c r="AU214" s="22" t="s">
        <v>83</v>
      </c>
      <c r="AY214" s="22" t="s">
        <v>132</v>
      </c>
      <c r="BE214" s="201">
        <f>IF(N214="základní",J214,0)</f>
        <v>0</v>
      </c>
      <c r="BF214" s="201">
        <f>IF(N214="snížená",J214,0)</f>
        <v>0</v>
      </c>
      <c r="BG214" s="201">
        <f>IF(N214="zákl. přenesená",J214,0)</f>
        <v>0</v>
      </c>
      <c r="BH214" s="201">
        <f>IF(N214="sníž. přenesená",J214,0)</f>
        <v>0</v>
      </c>
      <c r="BI214" s="201">
        <f>IF(N214="nulová",J214,0)</f>
        <v>0</v>
      </c>
      <c r="BJ214" s="22" t="s">
        <v>81</v>
      </c>
      <c r="BK214" s="201">
        <f>ROUND(I214*H214,2)</f>
        <v>0</v>
      </c>
      <c r="BL214" s="22" t="s">
        <v>209</v>
      </c>
      <c r="BM214" s="22" t="s">
        <v>456</v>
      </c>
    </row>
    <row r="215" spans="2:65" s="11" customFormat="1" ht="12">
      <c r="B215" s="202"/>
      <c r="C215" s="203"/>
      <c r="D215" s="204" t="s">
        <v>142</v>
      </c>
      <c r="E215" s="203"/>
      <c r="F215" s="206" t="s">
        <v>457</v>
      </c>
      <c r="G215" s="203"/>
      <c r="H215" s="207">
        <v>7.875</v>
      </c>
      <c r="I215" s="208"/>
      <c r="J215" s="203"/>
      <c r="K215" s="203"/>
      <c r="L215" s="209"/>
      <c r="M215" s="210"/>
      <c r="N215" s="211"/>
      <c r="O215" s="211"/>
      <c r="P215" s="211"/>
      <c r="Q215" s="211"/>
      <c r="R215" s="211"/>
      <c r="S215" s="211"/>
      <c r="T215" s="212"/>
      <c r="AT215" s="213" t="s">
        <v>142</v>
      </c>
      <c r="AU215" s="213" t="s">
        <v>83</v>
      </c>
      <c r="AV215" s="11" t="s">
        <v>83</v>
      </c>
      <c r="AW215" s="11" t="s">
        <v>6</v>
      </c>
      <c r="AX215" s="11" t="s">
        <v>81</v>
      </c>
      <c r="AY215" s="213" t="s">
        <v>132</v>
      </c>
    </row>
    <row r="216" spans="2:65" s="1" customFormat="1" ht="25.5" customHeight="1">
      <c r="B216" s="39"/>
      <c r="C216" s="190" t="s">
        <v>458</v>
      </c>
      <c r="D216" s="190" t="s">
        <v>135</v>
      </c>
      <c r="E216" s="191" t="s">
        <v>459</v>
      </c>
      <c r="F216" s="192" t="s">
        <v>460</v>
      </c>
      <c r="G216" s="193" t="s">
        <v>138</v>
      </c>
      <c r="H216" s="194">
        <v>309.82400000000001</v>
      </c>
      <c r="I216" s="195"/>
      <c r="J216" s="196">
        <f>ROUND(I216*H216,2)</f>
        <v>0</v>
      </c>
      <c r="K216" s="192" t="s">
        <v>139</v>
      </c>
      <c r="L216" s="59"/>
      <c r="M216" s="197" t="s">
        <v>21</v>
      </c>
      <c r="N216" s="198" t="s">
        <v>44</v>
      </c>
      <c r="O216" s="40"/>
      <c r="P216" s="199">
        <f>O216*H216</f>
        <v>0</v>
      </c>
      <c r="Q216" s="199">
        <v>2.9E-4</v>
      </c>
      <c r="R216" s="199">
        <f>Q216*H216</f>
        <v>8.9848960000000005E-2</v>
      </c>
      <c r="S216" s="199">
        <v>0</v>
      </c>
      <c r="T216" s="200">
        <f>S216*H216</f>
        <v>0</v>
      </c>
      <c r="AR216" s="22" t="s">
        <v>209</v>
      </c>
      <c r="AT216" s="22" t="s">
        <v>135</v>
      </c>
      <c r="AU216" s="22" t="s">
        <v>83</v>
      </c>
      <c r="AY216" s="22" t="s">
        <v>132</v>
      </c>
      <c r="BE216" s="201">
        <f>IF(N216="základní",J216,0)</f>
        <v>0</v>
      </c>
      <c r="BF216" s="201">
        <f>IF(N216="snížená",J216,0)</f>
        <v>0</v>
      </c>
      <c r="BG216" s="201">
        <f>IF(N216="zákl. přenesená",J216,0)</f>
        <v>0</v>
      </c>
      <c r="BH216" s="201">
        <f>IF(N216="sníž. přenesená",J216,0)</f>
        <v>0</v>
      </c>
      <c r="BI216" s="201">
        <f>IF(N216="nulová",J216,0)</f>
        <v>0</v>
      </c>
      <c r="BJ216" s="22" t="s">
        <v>81</v>
      </c>
      <c r="BK216" s="201">
        <f>ROUND(I216*H216,2)</f>
        <v>0</v>
      </c>
      <c r="BL216" s="22" t="s">
        <v>209</v>
      </c>
      <c r="BM216" s="22" t="s">
        <v>461</v>
      </c>
    </row>
    <row r="217" spans="2:65" s="11" customFormat="1" ht="12">
      <c r="B217" s="202"/>
      <c r="C217" s="203"/>
      <c r="D217" s="204" t="s">
        <v>142</v>
      </c>
      <c r="E217" s="205" t="s">
        <v>21</v>
      </c>
      <c r="F217" s="206" t="s">
        <v>436</v>
      </c>
      <c r="G217" s="203"/>
      <c r="H217" s="207">
        <v>91.724000000000004</v>
      </c>
      <c r="I217" s="208"/>
      <c r="J217" s="203"/>
      <c r="K217" s="203"/>
      <c r="L217" s="209"/>
      <c r="M217" s="210"/>
      <c r="N217" s="211"/>
      <c r="O217" s="211"/>
      <c r="P217" s="211"/>
      <c r="Q217" s="211"/>
      <c r="R217" s="211"/>
      <c r="S217" s="211"/>
      <c r="T217" s="212"/>
      <c r="AT217" s="213" t="s">
        <v>142</v>
      </c>
      <c r="AU217" s="213" t="s">
        <v>83</v>
      </c>
      <c r="AV217" s="11" t="s">
        <v>83</v>
      </c>
      <c r="AW217" s="11" t="s">
        <v>36</v>
      </c>
      <c r="AX217" s="11" t="s">
        <v>73</v>
      </c>
      <c r="AY217" s="213" t="s">
        <v>132</v>
      </c>
    </row>
    <row r="218" spans="2:65" s="11" customFormat="1" ht="12">
      <c r="B218" s="202"/>
      <c r="C218" s="203"/>
      <c r="D218" s="204" t="s">
        <v>142</v>
      </c>
      <c r="E218" s="205" t="s">
        <v>21</v>
      </c>
      <c r="F218" s="206" t="s">
        <v>462</v>
      </c>
      <c r="G218" s="203"/>
      <c r="H218" s="207">
        <v>218.26499999999999</v>
      </c>
      <c r="I218" s="208"/>
      <c r="J218" s="203"/>
      <c r="K218" s="203"/>
      <c r="L218" s="209"/>
      <c r="M218" s="210"/>
      <c r="N218" s="211"/>
      <c r="O218" s="211"/>
      <c r="P218" s="211"/>
      <c r="Q218" s="211"/>
      <c r="R218" s="211"/>
      <c r="S218" s="211"/>
      <c r="T218" s="212"/>
      <c r="AT218" s="213" t="s">
        <v>142</v>
      </c>
      <c r="AU218" s="213" t="s">
        <v>83</v>
      </c>
      <c r="AV218" s="11" t="s">
        <v>83</v>
      </c>
      <c r="AW218" s="11" t="s">
        <v>36</v>
      </c>
      <c r="AX218" s="11" t="s">
        <v>73</v>
      </c>
      <c r="AY218" s="213" t="s">
        <v>132</v>
      </c>
    </row>
    <row r="219" spans="2:65" s="11" customFormat="1" ht="12">
      <c r="B219" s="202"/>
      <c r="C219" s="203"/>
      <c r="D219" s="204" t="s">
        <v>142</v>
      </c>
      <c r="E219" s="205" t="s">
        <v>21</v>
      </c>
      <c r="F219" s="206" t="s">
        <v>463</v>
      </c>
      <c r="G219" s="203"/>
      <c r="H219" s="207">
        <v>-22.14</v>
      </c>
      <c r="I219" s="208"/>
      <c r="J219" s="203"/>
      <c r="K219" s="203"/>
      <c r="L219" s="209"/>
      <c r="M219" s="210"/>
      <c r="N219" s="211"/>
      <c r="O219" s="211"/>
      <c r="P219" s="211"/>
      <c r="Q219" s="211"/>
      <c r="R219" s="211"/>
      <c r="S219" s="211"/>
      <c r="T219" s="212"/>
      <c r="AT219" s="213" t="s">
        <v>142</v>
      </c>
      <c r="AU219" s="213" t="s">
        <v>83</v>
      </c>
      <c r="AV219" s="11" t="s">
        <v>83</v>
      </c>
      <c r="AW219" s="11" t="s">
        <v>36</v>
      </c>
      <c r="AX219" s="11" t="s">
        <v>73</v>
      </c>
      <c r="AY219" s="213" t="s">
        <v>132</v>
      </c>
    </row>
    <row r="220" spans="2:65" s="11" customFormat="1" ht="12">
      <c r="B220" s="202"/>
      <c r="C220" s="203"/>
      <c r="D220" s="204" t="s">
        <v>142</v>
      </c>
      <c r="E220" s="205" t="s">
        <v>21</v>
      </c>
      <c r="F220" s="206" t="s">
        <v>227</v>
      </c>
      <c r="G220" s="203"/>
      <c r="H220" s="207">
        <v>21.975000000000001</v>
      </c>
      <c r="I220" s="208"/>
      <c r="J220" s="203"/>
      <c r="K220" s="203"/>
      <c r="L220" s="209"/>
      <c r="M220" s="210"/>
      <c r="N220" s="211"/>
      <c r="O220" s="211"/>
      <c r="P220" s="211"/>
      <c r="Q220" s="211"/>
      <c r="R220" s="211"/>
      <c r="S220" s="211"/>
      <c r="T220" s="212"/>
      <c r="AT220" s="213" t="s">
        <v>142</v>
      </c>
      <c r="AU220" s="213" t="s">
        <v>83</v>
      </c>
      <c r="AV220" s="11" t="s">
        <v>83</v>
      </c>
      <c r="AW220" s="11" t="s">
        <v>36</v>
      </c>
      <c r="AX220" s="11" t="s">
        <v>73</v>
      </c>
      <c r="AY220" s="213" t="s">
        <v>132</v>
      </c>
    </row>
    <row r="221" spans="2:65" s="12" customFormat="1" ht="12">
      <c r="B221" s="224"/>
      <c r="C221" s="225"/>
      <c r="D221" s="204" t="s">
        <v>142</v>
      </c>
      <c r="E221" s="226" t="s">
        <v>21</v>
      </c>
      <c r="F221" s="227" t="s">
        <v>356</v>
      </c>
      <c r="G221" s="225"/>
      <c r="H221" s="228">
        <v>309.82400000000001</v>
      </c>
      <c r="I221" s="229"/>
      <c r="J221" s="225"/>
      <c r="K221" s="225"/>
      <c r="L221" s="230"/>
      <c r="M221" s="231"/>
      <c r="N221" s="232"/>
      <c r="O221" s="232"/>
      <c r="P221" s="232"/>
      <c r="Q221" s="232"/>
      <c r="R221" s="232"/>
      <c r="S221" s="232"/>
      <c r="T221" s="233"/>
      <c r="AT221" s="234" t="s">
        <v>142</v>
      </c>
      <c r="AU221" s="234" t="s">
        <v>83</v>
      </c>
      <c r="AV221" s="12" t="s">
        <v>140</v>
      </c>
      <c r="AW221" s="12" t="s">
        <v>36</v>
      </c>
      <c r="AX221" s="12" t="s">
        <v>81</v>
      </c>
      <c r="AY221" s="234" t="s">
        <v>132</v>
      </c>
    </row>
    <row r="222" spans="2:65" s="1" customFormat="1" ht="25.5" customHeight="1">
      <c r="B222" s="39"/>
      <c r="C222" s="190" t="s">
        <v>464</v>
      </c>
      <c r="D222" s="190" t="s">
        <v>135</v>
      </c>
      <c r="E222" s="191" t="s">
        <v>465</v>
      </c>
      <c r="F222" s="192" t="s">
        <v>466</v>
      </c>
      <c r="G222" s="193" t="s">
        <v>138</v>
      </c>
      <c r="H222" s="194">
        <v>17.22</v>
      </c>
      <c r="I222" s="195"/>
      <c r="J222" s="196">
        <f>ROUND(I222*H222,2)</f>
        <v>0</v>
      </c>
      <c r="K222" s="192" t="s">
        <v>139</v>
      </c>
      <c r="L222" s="59"/>
      <c r="M222" s="197" t="s">
        <v>21</v>
      </c>
      <c r="N222" s="198" t="s">
        <v>44</v>
      </c>
      <c r="O222" s="40"/>
      <c r="P222" s="199">
        <f>O222*H222</f>
        <v>0</v>
      </c>
      <c r="Q222" s="199">
        <v>2.0000000000000001E-4</v>
      </c>
      <c r="R222" s="199">
        <f>Q222*H222</f>
        <v>3.444E-3</v>
      </c>
      <c r="S222" s="199">
        <v>0</v>
      </c>
      <c r="T222" s="200">
        <f>S222*H222</f>
        <v>0</v>
      </c>
      <c r="AR222" s="22" t="s">
        <v>209</v>
      </c>
      <c r="AT222" s="22" t="s">
        <v>135</v>
      </c>
      <c r="AU222" s="22" t="s">
        <v>83</v>
      </c>
      <c r="AY222" s="22" t="s">
        <v>132</v>
      </c>
      <c r="BE222" s="201">
        <f>IF(N222="základní",J222,0)</f>
        <v>0</v>
      </c>
      <c r="BF222" s="201">
        <f>IF(N222="snížená",J222,0)</f>
        <v>0</v>
      </c>
      <c r="BG222" s="201">
        <f>IF(N222="zákl. přenesená",J222,0)</f>
        <v>0</v>
      </c>
      <c r="BH222" s="201">
        <f>IF(N222="sníž. přenesená",J222,0)</f>
        <v>0</v>
      </c>
      <c r="BI222" s="201">
        <f>IF(N222="nulová",J222,0)</f>
        <v>0</v>
      </c>
      <c r="BJ222" s="22" t="s">
        <v>81</v>
      </c>
      <c r="BK222" s="201">
        <f>ROUND(I222*H222,2)</f>
        <v>0</v>
      </c>
      <c r="BL222" s="22" t="s">
        <v>209</v>
      </c>
      <c r="BM222" s="22" t="s">
        <v>467</v>
      </c>
    </row>
    <row r="223" spans="2:65" s="11" customFormat="1" ht="12">
      <c r="B223" s="202"/>
      <c r="C223" s="203"/>
      <c r="D223" s="204" t="s">
        <v>142</v>
      </c>
      <c r="E223" s="205" t="s">
        <v>21</v>
      </c>
      <c r="F223" s="206" t="s">
        <v>468</v>
      </c>
      <c r="G223" s="203"/>
      <c r="H223" s="207">
        <v>17.22</v>
      </c>
      <c r="I223" s="208"/>
      <c r="J223" s="203"/>
      <c r="K223" s="203"/>
      <c r="L223" s="209"/>
      <c r="M223" s="210"/>
      <c r="N223" s="211"/>
      <c r="O223" s="211"/>
      <c r="P223" s="211"/>
      <c r="Q223" s="211"/>
      <c r="R223" s="211"/>
      <c r="S223" s="211"/>
      <c r="T223" s="212"/>
      <c r="AT223" s="213" t="s">
        <v>142</v>
      </c>
      <c r="AU223" s="213" t="s">
        <v>83</v>
      </c>
      <c r="AV223" s="11" t="s">
        <v>83</v>
      </c>
      <c r="AW223" s="11" t="s">
        <v>36</v>
      </c>
      <c r="AX223" s="11" t="s">
        <v>81</v>
      </c>
      <c r="AY223" s="213" t="s">
        <v>132</v>
      </c>
    </row>
    <row r="224" spans="2:65" s="1" customFormat="1" ht="25.5" customHeight="1">
      <c r="B224" s="39"/>
      <c r="C224" s="214" t="s">
        <v>469</v>
      </c>
      <c r="D224" s="214" t="s">
        <v>229</v>
      </c>
      <c r="E224" s="215" t="s">
        <v>470</v>
      </c>
      <c r="F224" s="216" t="s">
        <v>471</v>
      </c>
      <c r="G224" s="217" t="s">
        <v>138</v>
      </c>
      <c r="H224" s="218">
        <v>20.664000000000001</v>
      </c>
      <c r="I224" s="219"/>
      <c r="J224" s="220">
        <f>ROUND(I224*H224,2)</f>
        <v>0</v>
      </c>
      <c r="K224" s="216" t="s">
        <v>21</v>
      </c>
      <c r="L224" s="221"/>
      <c r="M224" s="222" t="s">
        <v>21</v>
      </c>
      <c r="N224" s="223" t="s">
        <v>44</v>
      </c>
      <c r="O224" s="40"/>
      <c r="P224" s="199">
        <f>O224*H224</f>
        <v>0</v>
      </c>
      <c r="Q224" s="199">
        <v>1.9000000000000001E-4</v>
      </c>
      <c r="R224" s="199">
        <f>Q224*H224</f>
        <v>3.9261600000000006E-3</v>
      </c>
      <c r="S224" s="199">
        <v>0</v>
      </c>
      <c r="T224" s="200">
        <f>S224*H224</f>
        <v>0</v>
      </c>
      <c r="AR224" s="22" t="s">
        <v>232</v>
      </c>
      <c r="AT224" s="22" t="s">
        <v>229</v>
      </c>
      <c r="AU224" s="22" t="s">
        <v>83</v>
      </c>
      <c r="AY224" s="22" t="s">
        <v>132</v>
      </c>
      <c r="BE224" s="201">
        <f>IF(N224="základní",J224,0)</f>
        <v>0</v>
      </c>
      <c r="BF224" s="201">
        <f>IF(N224="snížená",J224,0)</f>
        <v>0</v>
      </c>
      <c r="BG224" s="201">
        <f>IF(N224="zákl. přenesená",J224,0)</f>
        <v>0</v>
      </c>
      <c r="BH224" s="201">
        <f>IF(N224="sníž. přenesená",J224,0)</f>
        <v>0</v>
      </c>
      <c r="BI224" s="201">
        <f>IF(N224="nulová",J224,0)</f>
        <v>0</v>
      </c>
      <c r="BJ224" s="22" t="s">
        <v>81</v>
      </c>
      <c r="BK224" s="201">
        <f>ROUND(I224*H224,2)</f>
        <v>0</v>
      </c>
      <c r="BL224" s="22" t="s">
        <v>209</v>
      </c>
      <c r="BM224" s="22" t="s">
        <v>472</v>
      </c>
    </row>
    <row r="225" spans="2:65" s="11" customFormat="1" ht="12">
      <c r="B225" s="202"/>
      <c r="C225" s="203"/>
      <c r="D225" s="204" t="s">
        <v>142</v>
      </c>
      <c r="E225" s="203"/>
      <c r="F225" s="206" t="s">
        <v>473</v>
      </c>
      <c r="G225" s="203"/>
      <c r="H225" s="207">
        <v>20.664000000000001</v>
      </c>
      <c r="I225" s="208"/>
      <c r="J225" s="203"/>
      <c r="K225" s="203"/>
      <c r="L225" s="209"/>
      <c r="M225" s="210"/>
      <c r="N225" s="211"/>
      <c r="O225" s="211"/>
      <c r="P225" s="211"/>
      <c r="Q225" s="211"/>
      <c r="R225" s="211"/>
      <c r="S225" s="211"/>
      <c r="T225" s="212"/>
      <c r="AT225" s="213" t="s">
        <v>142</v>
      </c>
      <c r="AU225" s="213" t="s">
        <v>83</v>
      </c>
      <c r="AV225" s="11" t="s">
        <v>83</v>
      </c>
      <c r="AW225" s="11" t="s">
        <v>6</v>
      </c>
      <c r="AX225" s="11" t="s">
        <v>81</v>
      </c>
      <c r="AY225" s="213" t="s">
        <v>132</v>
      </c>
    </row>
    <row r="226" spans="2:65" s="10" customFormat="1" ht="37.35" customHeight="1">
      <c r="B226" s="174"/>
      <c r="C226" s="175"/>
      <c r="D226" s="176" t="s">
        <v>72</v>
      </c>
      <c r="E226" s="177" t="s">
        <v>474</v>
      </c>
      <c r="F226" s="177" t="s">
        <v>475</v>
      </c>
      <c r="G226" s="175"/>
      <c r="H226" s="175"/>
      <c r="I226" s="178"/>
      <c r="J226" s="179">
        <f>BK226</f>
        <v>0</v>
      </c>
      <c r="K226" s="175"/>
      <c r="L226" s="180"/>
      <c r="M226" s="181"/>
      <c r="N226" s="182"/>
      <c r="O226" s="182"/>
      <c r="P226" s="183">
        <f>P227</f>
        <v>0</v>
      </c>
      <c r="Q226" s="182"/>
      <c r="R226" s="183">
        <f>R227</f>
        <v>0</v>
      </c>
      <c r="S226" s="182"/>
      <c r="T226" s="184">
        <f>T227</f>
        <v>0</v>
      </c>
      <c r="AR226" s="185" t="s">
        <v>157</v>
      </c>
      <c r="AT226" s="186" t="s">
        <v>72</v>
      </c>
      <c r="AU226" s="186" t="s">
        <v>73</v>
      </c>
      <c r="AY226" s="185" t="s">
        <v>132</v>
      </c>
      <c r="BK226" s="187">
        <f>BK227</f>
        <v>0</v>
      </c>
    </row>
    <row r="227" spans="2:65" s="10" customFormat="1" ht="19.95" customHeight="1">
      <c r="B227" s="174"/>
      <c r="C227" s="175"/>
      <c r="D227" s="176" t="s">
        <v>72</v>
      </c>
      <c r="E227" s="188" t="s">
        <v>476</v>
      </c>
      <c r="F227" s="188" t="s">
        <v>477</v>
      </c>
      <c r="G227" s="175"/>
      <c r="H227" s="175"/>
      <c r="I227" s="178"/>
      <c r="J227" s="189">
        <f>BK227</f>
        <v>0</v>
      </c>
      <c r="K227" s="175"/>
      <c r="L227" s="180"/>
      <c r="M227" s="181"/>
      <c r="N227" s="182"/>
      <c r="O227" s="182"/>
      <c r="P227" s="183">
        <f>P228</f>
        <v>0</v>
      </c>
      <c r="Q227" s="182"/>
      <c r="R227" s="183">
        <f>R228</f>
        <v>0</v>
      </c>
      <c r="S227" s="182"/>
      <c r="T227" s="184">
        <f>T228</f>
        <v>0</v>
      </c>
      <c r="AR227" s="185" t="s">
        <v>157</v>
      </c>
      <c r="AT227" s="186" t="s">
        <v>72</v>
      </c>
      <c r="AU227" s="186" t="s">
        <v>81</v>
      </c>
      <c r="AY227" s="185" t="s">
        <v>132</v>
      </c>
      <c r="BK227" s="187">
        <f>BK228</f>
        <v>0</v>
      </c>
    </row>
    <row r="228" spans="2:65" s="1" customFormat="1" ht="16.5" customHeight="1">
      <c r="B228" s="39"/>
      <c r="C228" s="190" t="s">
        <v>478</v>
      </c>
      <c r="D228" s="190" t="s">
        <v>135</v>
      </c>
      <c r="E228" s="191" t="s">
        <v>479</v>
      </c>
      <c r="F228" s="192" t="s">
        <v>480</v>
      </c>
      <c r="G228" s="193" t="s">
        <v>481</v>
      </c>
      <c r="H228" s="194">
        <v>1</v>
      </c>
      <c r="I228" s="195"/>
      <c r="J228" s="196">
        <f>ROUND(I228*H228,2)</f>
        <v>0</v>
      </c>
      <c r="K228" s="192" t="s">
        <v>139</v>
      </c>
      <c r="L228" s="59"/>
      <c r="M228" s="197" t="s">
        <v>21</v>
      </c>
      <c r="N228" s="235" t="s">
        <v>44</v>
      </c>
      <c r="O228" s="236"/>
      <c r="P228" s="237">
        <f>O228*H228</f>
        <v>0</v>
      </c>
      <c r="Q228" s="237">
        <v>0</v>
      </c>
      <c r="R228" s="237">
        <f>Q228*H228</f>
        <v>0</v>
      </c>
      <c r="S228" s="237">
        <v>0</v>
      </c>
      <c r="T228" s="238">
        <f>S228*H228</f>
        <v>0</v>
      </c>
      <c r="AR228" s="22" t="s">
        <v>482</v>
      </c>
      <c r="AT228" s="22" t="s">
        <v>135</v>
      </c>
      <c r="AU228" s="22" t="s">
        <v>83</v>
      </c>
      <c r="AY228" s="22" t="s">
        <v>132</v>
      </c>
      <c r="BE228" s="201">
        <f>IF(N228="základní",J228,0)</f>
        <v>0</v>
      </c>
      <c r="BF228" s="201">
        <f>IF(N228="snížená",J228,0)</f>
        <v>0</v>
      </c>
      <c r="BG228" s="201">
        <f>IF(N228="zákl. přenesená",J228,0)</f>
        <v>0</v>
      </c>
      <c r="BH228" s="201">
        <f>IF(N228="sníž. přenesená",J228,0)</f>
        <v>0</v>
      </c>
      <c r="BI228" s="201">
        <f>IF(N228="nulová",J228,0)</f>
        <v>0</v>
      </c>
      <c r="BJ228" s="22" t="s">
        <v>81</v>
      </c>
      <c r="BK228" s="201">
        <f>ROUND(I228*H228,2)</f>
        <v>0</v>
      </c>
      <c r="BL228" s="22" t="s">
        <v>482</v>
      </c>
      <c r="BM228" s="22" t="s">
        <v>483</v>
      </c>
    </row>
    <row r="229" spans="2:65" s="1" customFormat="1" ht="6.9" customHeight="1">
      <c r="B229" s="54"/>
      <c r="C229" s="55"/>
      <c r="D229" s="55"/>
      <c r="E229" s="55"/>
      <c r="F229" s="55"/>
      <c r="G229" s="55"/>
      <c r="H229" s="55"/>
      <c r="I229" s="137"/>
      <c r="J229" s="55"/>
      <c r="K229" s="55"/>
      <c r="L229" s="59"/>
    </row>
  </sheetData>
  <sheetProtection algorithmName="SHA-512" hashValue="6bUqGtNw6f/TVGDbA81J3p5hxRB7sGqtOXQTK3um/dVnzI3my/fOwzJUeQsOE+ex7QNtMRY60OTCpjGQfGP3NQ==" saltValue="prJROnoFzgIFrffpSPAR/sXq4B8mjz3E9+4xihAqVwjAvrymJWCHCgGUc7kD1Qz6OisvjtdRQfvbSjjMC6iEkQ==" spinCount="100000" sheet="1" objects="1" scenarios="1" formatColumns="0" formatRows="0" autoFilter="0"/>
  <autoFilter ref="C91:K228"/>
  <mergeCells count="10">
    <mergeCell ref="J51:J52"/>
    <mergeCell ref="E82:H82"/>
    <mergeCell ref="E84:H84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91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42"/>
  <sheetViews>
    <sheetView showGridLines="0" workbookViewId="0">
      <pane ySplit="1" topLeftCell="A2" activePane="bottomLeft" state="frozen"/>
      <selection pane="bottomLeft"/>
    </sheetView>
  </sheetViews>
  <sheetFormatPr defaultRowHeight="14.4"/>
  <cols>
    <col min="1" max="1" width="8.28515625" customWidth="1"/>
    <col min="2" max="2" width="1.7109375" customWidth="1"/>
    <col min="3" max="3" width="4.140625" customWidth="1"/>
    <col min="4" max="4" width="4.28515625" customWidth="1"/>
    <col min="5" max="5" width="17.140625" customWidth="1"/>
    <col min="6" max="6" width="75" customWidth="1"/>
    <col min="7" max="7" width="8.7109375" customWidth="1"/>
    <col min="8" max="8" width="11.140625" customWidth="1"/>
    <col min="9" max="9" width="12.7109375" style="109" customWidth="1"/>
    <col min="10" max="10" width="23.42578125" customWidth="1"/>
    <col min="11" max="11" width="15.42578125" customWidth="1"/>
    <col min="13" max="18" width="9.28515625" hidden="1"/>
    <col min="19" max="19" width="8.140625" hidden="1" customWidth="1"/>
    <col min="20" max="20" width="29.710937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1" spans="1:70" ht="21.75" customHeight="1">
      <c r="A1" s="19"/>
      <c r="B1" s="110"/>
      <c r="C1" s="110"/>
      <c r="D1" s="111" t="s">
        <v>1</v>
      </c>
      <c r="E1" s="110"/>
      <c r="F1" s="112" t="s">
        <v>87</v>
      </c>
      <c r="G1" s="364" t="s">
        <v>88</v>
      </c>
      <c r="H1" s="364"/>
      <c r="I1" s="113"/>
      <c r="J1" s="112" t="s">
        <v>89</v>
      </c>
      <c r="K1" s="111" t="s">
        <v>90</v>
      </c>
      <c r="L1" s="112" t="s">
        <v>91</v>
      </c>
      <c r="M1" s="112"/>
      <c r="N1" s="112"/>
      <c r="O1" s="112"/>
      <c r="P1" s="112"/>
      <c r="Q1" s="112"/>
      <c r="R1" s="112"/>
      <c r="S1" s="112"/>
      <c r="T1" s="112"/>
      <c r="U1" s="18"/>
      <c r="V1" s="18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</row>
    <row r="2" spans="1:70" ht="36.9" customHeight="1">
      <c r="L2" s="326"/>
      <c r="M2" s="326"/>
      <c r="N2" s="326"/>
      <c r="O2" s="326"/>
      <c r="P2" s="326"/>
      <c r="Q2" s="326"/>
      <c r="R2" s="326"/>
      <c r="S2" s="326"/>
      <c r="T2" s="326"/>
      <c r="U2" s="326"/>
      <c r="V2" s="326"/>
      <c r="AT2" s="22" t="s">
        <v>86</v>
      </c>
    </row>
    <row r="3" spans="1:70" ht="6.9" customHeight="1">
      <c r="B3" s="23"/>
      <c r="C3" s="24"/>
      <c r="D3" s="24"/>
      <c r="E3" s="24"/>
      <c r="F3" s="24"/>
      <c r="G3" s="24"/>
      <c r="H3" s="24"/>
      <c r="I3" s="114"/>
      <c r="J3" s="24"/>
      <c r="K3" s="25"/>
      <c r="AT3" s="22" t="s">
        <v>83</v>
      </c>
    </row>
    <row r="4" spans="1:70" ht="36.9" customHeight="1">
      <c r="B4" s="26"/>
      <c r="C4" s="27"/>
      <c r="D4" s="28" t="s">
        <v>92</v>
      </c>
      <c r="E4" s="27"/>
      <c r="F4" s="27"/>
      <c r="G4" s="27"/>
      <c r="H4" s="27"/>
      <c r="I4" s="115"/>
      <c r="J4" s="27"/>
      <c r="K4" s="29"/>
      <c r="M4" s="30" t="s">
        <v>12</v>
      </c>
      <c r="AT4" s="22" t="s">
        <v>6</v>
      </c>
    </row>
    <row r="5" spans="1:70" ht="6.9" customHeight="1">
      <c r="B5" s="26"/>
      <c r="C5" s="27"/>
      <c r="D5" s="27"/>
      <c r="E5" s="27"/>
      <c r="F5" s="27"/>
      <c r="G5" s="27"/>
      <c r="H5" s="27"/>
      <c r="I5" s="115"/>
      <c r="J5" s="27"/>
      <c r="K5" s="29"/>
    </row>
    <row r="6" spans="1:70" ht="13.2">
      <c r="B6" s="26"/>
      <c r="C6" s="27"/>
      <c r="D6" s="35" t="s">
        <v>18</v>
      </c>
      <c r="E6" s="27"/>
      <c r="F6" s="27"/>
      <c r="G6" s="27"/>
      <c r="H6" s="27"/>
      <c r="I6" s="115"/>
      <c r="J6" s="27"/>
      <c r="K6" s="29"/>
    </row>
    <row r="7" spans="1:70" ht="16.5" customHeight="1">
      <c r="B7" s="26"/>
      <c r="C7" s="27"/>
      <c r="D7" s="27"/>
      <c r="E7" s="356" t="str">
        <f>'Rekapitulace stavby'!K6</f>
        <v>Dům dětí a mládeže Kopřivnice - Interiéry</v>
      </c>
      <c r="F7" s="357"/>
      <c r="G7" s="357"/>
      <c r="H7" s="357"/>
      <c r="I7" s="115"/>
      <c r="J7" s="27"/>
      <c r="K7" s="29"/>
    </row>
    <row r="8" spans="1:70" s="1" customFormat="1" ht="13.2">
      <c r="B8" s="39"/>
      <c r="C8" s="40"/>
      <c r="D8" s="35" t="s">
        <v>93</v>
      </c>
      <c r="E8" s="40"/>
      <c r="F8" s="40"/>
      <c r="G8" s="40"/>
      <c r="H8" s="40"/>
      <c r="I8" s="116"/>
      <c r="J8" s="40"/>
      <c r="K8" s="43"/>
    </row>
    <row r="9" spans="1:70" s="1" customFormat="1" ht="36.9" customHeight="1">
      <c r="B9" s="39"/>
      <c r="C9" s="40"/>
      <c r="D9" s="40"/>
      <c r="E9" s="358" t="s">
        <v>484</v>
      </c>
      <c r="F9" s="359"/>
      <c r="G9" s="359"/>
      <c r="H9" s="359"/>
      <c r="I9" s="116"/>
      <c r="J9" s="40"/>
      <c r="K9" s="43"/>
    </row>
    <row r="10" spans="1:70" s="1" customFormat="1" ht="12">
      <c r="B10" s="39"/>
      <c r="C10" s="40"/>
      <c r="D10" s="40"/>
      <c r="E10" s="40"/>
      <c r="F10" s="40"/>
      <c r="G10" s="40"/>
      <c r="H10" s="40"/>
      <c r="I10" s="116"/>
      <c r="J10" s="40"/>
      <c r="K10" s="43"/>
    </row>
    <row r="11" spans="1:70" s="1" customFormat="1" ht="14.4" customHeight="1">
      <c r="B11" s="39"/>
      <c r="C11" s="40"/>
      <c r="D11" s="35" t="s">
        <v>20</v>
      </c>
      <c r="E11" s="40"/>
      <c r="F11" s="33" t="s">
        <v>21</v>
      </c>
      <c r="G11" s="40"/>
      <c r="H11" s="40"/>
      <c r="I11" s="117" t="s">
        <v>22</v>
      </c>
      <c r="J11" s="33" t="s">
        <v>21</v>
      </c>
      <c r="K11" s="43"/>
    </row>
    <row r="12" spans="1:70" s="1" customFormat="1" ht="14.4" customHeight="1">
      <c r="B12" s="39"/>
      <c r="C12" s="40"/>
      <c r="D12" s="35" t="s">
        <v>23</v>
      </c>
      <c r="E12" s="40"/>
      <c r="F12" s="33" t="s">
        <v>24</v>
      </c>
      <c r="G12" s="40"/>
      <c r="H12" s="40"/>
      <c r="I12" s="117" t="s">
        <v>25</v>
      </c>
      <c r="J12" s="118" t="str">
        <f>'Rekapitulace stavby'!AN8</f>
        <v>9. 12. 2018</v>
      </c>
      <c r="K12" s="43"/>
    </row>
    <row r="13" spans="1:70" s="1" customFormat="1" ht="10.8" customHeight="1">
      <c r="B13" s="39"/>
      <c r="C13" s="40"/>
      <c r="D13" s="40"/>
      <c r="E13" s="40"/>
      <c r="F13" s="40"/>
      <c r="G13" s="40"/>
      <c r="H13" s="40"/>
      <c r="I13" s="116"/>
      <c r="J13" s="40"/>
      <c r="K13" s="43"/>
    </row>
    <row r="14" spans="1:70" s="1" customFormat="1" ht="14.4" customHeight="1">
      <c r="B14" s="39"/>
      <c r="C14" s="40"/>
      <c r="D14" s="35" t="s">
        <v>27</v>
      </c>
      <c r="E14" s="40"/>
      <c r="F14" s="40"/>
      <c r="G14" s="40"/>
      <c r="H14" s="40"/>
      <c r="I14" s="117" t="s">
        <v>28</v>
      </c>
      <c r="J14" s="33" t="str">
        <f>IF('Rekapitulace stavby'!AN10="","",'Rekapitulace stavby'!AN10)</f>
        <v/>
      </c>
      <c r="K14" s="43"/>
    </row>
    <row r="15" spans="1:70" s="1" customFormat="1" ht="18" customHeight="1">
      <c r="B15" s="39"/>
      <c r="C15" s="40"/>
      <c r="D15" s="40"/>
      <c r="E15" s="33" t="str">
        <f>IF('Rekapitulace stavby'!E11="","",'Rekapitulace stavby'!E11)</f>
        <v xml:space="preserve"> </v>
      </c>
      <c r="F15" s="40"/>
      <c r="G15" s="40"/>
      <c r="H15" s="40"/>
      <c r="I15" s="117" t="s">
        <v>30</v>
      </c>
      <c r="J15" s="33" t="str">
        <f>IF('Rekapitulace stavby'!AN11="","",'Rekapitulace stavby'!AN11)</f>
        <v/>
      </c>
      <c r="K15" s="43"/>
    </row>
    <row r="16" spans="1:70" s="1" customFormat="1" ht="6.9" customHeight="1">
      <c r="B16" s="39"/>
      <c r="C16" s="40"/>
      <c r="D16" s="40"/>
      <c r="E16" s="40"/>
      <c r="F16" s="40"/>
      <c r="G16" s="40"/>
      <c r="H16" s="40"/>
      <c r="I16" s="116"/>
      <c r="J16" s="40"/>
      <c r="K16" s="43"/>
    </row>
    <row r="17" spans="2:11" s="1" customFormat="1" ht="14.4" customHeight="1">
      <c r="B17" s="39"/>
      <c r="C17" s="40"/>
      <c r="D17" s="35" t="s">
        <v>31</v>
      </c>
      <c r="E17" s="40"/>
      <c r="F17" s="40"/>
      <c r="G17" s="40"/>
      <c r="H17" s="40"/>
      <c r="I17" s="117" t="s">
        <v>28</v>
      </c>
      <c r="J17" s="33" t="str">
        <f>IF('Rekapitulace stavby'!AN13="Vyplň údaj","",IF('Rekapitulace stavby'!AN13="","",'Rekapitulace stavby'!AN13))</f>
        <v/>
      </c>
      <c r="K17" s="43"/>
    </row>
    <row r="18" spans="2:11" s="1" customFormat="1" ht="18" customHeight="1">
      <c r="B18" s="39"/>
      <c r="C18" s="40"/>
      <c r="D18" s="40"/>
      <c r="E18" s="33" t="str">
        <f>IF('Rekapitulace stavby'!E14="Vyplň údaj","",IF('Rekapitulace stavby'!E14="","",'Rekapitulace stavby'!E14))</f>
        <v/>
      </c>
      <c r="F18" s="40"/>
      <c r="G18" s="40"/>
      <c r="H18" s="40"/>
      <c r="I18" s="117" t="s">
        <v>30</v>
      </c>
      <c r="J18" s="33" t="str">
        <f>IF('Rekapitulace stavby'!AN14="Vyplň údaj","",IF('Rekapitulace stavby'!AN14="","",'Rekapitulace stavby'!AN14))</f>
        <v/>
      </c>
      <c r="K18" s="43"/>
    </row>
    <row r="19" spans="2:11" s="1" customFormat="1" ht="6.9" customHeight="1">
      <c r="B19" s="39"/>
      <c r="C19" s="40"/>
      <c r="D19" s="40"/>
      <c r="E19" s="40"/>
      <c r="F19" s="40"/>
      <c r="G19" s="40"/>
      <c r="H19" s="40"/>
      <c r="I19" s="116"/>
      <c r="J19" s="40"/>
      <c r="K19" s="43"/>
    </row>
    <row r="20" spans="2:11" s="1" customFormat="1" ht="14.4" customHeight="1">
      <c r="B20" s="39"/>
      <c r="C20" s="40"/>
      <c r="D20" s="35" t="s">
        <v>33</v>
      </c>
      <c r="E20" s="40"/>
      <c r="F20" s="40"/>
      <c r="G20" s="40"/>
      <c r="H20" s="40"/>
      <c r="I20" s="117" t="s">
        <v>28</v>
      </c>
      <c r="J20" s="33" t="str">
        <f>IF('Rekapitulace stavby'!AN16="","",'Rekapitulace stavby'!AN16)</f>
        <v>73127299</v>
      </c>
      <c r="K20" s="43"/>
    </row>
    <row r="21" spans="2:11" s="1" customFormat="1" ht="18" customHeight="1">
      <c r="B21" s="39"/>
      <c r="C21" s="40"/>
      <c r="D21" s="40"/>
      <c r="E21" s="33" t="str">
        <f>IF('Rekapitulace stavby'!E17="","",'Rekapitulace stavby'!E17)</f>
        <v>Ing.Lenka Krhovjáková</v>
      </c>
      <c r="F21" s="40"/>
      <c r="G21" s="40"/>
      <c r="H21" s="40"/>
      <c r="I21" s="117" t="s">
        <v>30</v>
      </c>
      <c r="J21" s="33" t="str">
        <f>IF('Rekapitulace stavby'!AN17="","",'Rekapitulace stavby'!AN17)</f>
        <v/>
      </c>
      <c r="K21" s="43"/>
    </row>
    <row r="22" spans="2:11" s="1" customFormat="1" ht="6.9" customHeight="1">
      <c r="B22" s="39"/>
      <c r="C22" s="40"/>
      <c r="D22" s="40"/>
      <c r="E22" s="40"/>
      <c r="F22" s="40"/>
      <c r="G22" s="40"/>
      <c r="H22" s="40"/>
      <c r="I22" s="116"/>
      <c r="J22" s="40"/>
      <c r="K22" s="43"/>
    </row>
    <row r="23" spans="2:11" s="1" customFormat="1" ht="14.4" customHeight="1">
      <c r="B23" s="39"/>
      <c r="C23" s="40"/>
      <c r="D23" s="35" t="s">
        <v>37</v>
      </c>
      <c r="E23" s="40"/>
      <c r="F23" s="40"/>
      <c r="G23" s="40"/>
      <c r="H23" s="40"/>
      <c r="I23" s="116"/>
      <c r="J23" s="40"/>
      <c r="K23" s="43"/>
    </row>
    <row r="24" spans="2:11" s="6" customFormat="1" ht="85.5" customHeight="1">
      <c r="B24" s="119"/>
      <c r="C24" s="120"/>
      <c r="D24" s="120"/>
      <c r="E24" s="345" t="s">
        <v>485</v>
      </c>
      <c r="F24" s="345"/>
      <c r="G24" s="345"/>
      <c r="H24" s="345"/>
      <c r="I24" s="121"/>
      <c r="J24" s="120"/>
      <c r="K24" s="122"/>
    </row>
    <row r="25" spans="2:11" s="1" customFormat="1" ht="6.9" customHeight="1">
      <c r="B25" s="39"/>
      <c r="C25" s="40"/>
      <c r="D25" s="40"/>
      <c r="E25" s="40"/>
      <c r="F25" s="40"/>
      <c r="G25" s="40"/>
      <c r="H25" s="40"/>
      <c r="I25" s="116"/>
      <c r="J25" s="40"/>
      <c r="K25" s="43"/>
    </row>
    <row r="26" spans="2:11" s="1" customFormat="1" ht="6.9" customHeight="1">
      <c r="B26" s="39"/>
      <c r="C26" s="40"/>
      <c r="D26" s="83"/>
      <c r="E26" s="83"/>
      <c r="F26" s="83"/>
      <c r="G26" s="83"/>
      <c r="H26" s="83"/>
      <c r="I26" s="123"/>
      <c r="J26" s="83"/>
      <c r="K26" s="124"/>
    </row>
    <row r="27" spans="2:11" s="1" customFormat="1" ht="25.35" customHeight="1">
      <c r="B27" s="39"/>
      <c r="C27" s="40"/>
      <c r="D27" s="125" t="s">
        <v>39</v>
      </c>
      <c r="E27" s="40"/>
      <c r="F27" s="40"/>
      <c r="G27" s="40"/>
      <c r="H27" s="40"/>
      <c r="I27" s="116"/>
      <c r="J27" s="126">
        <f>ROUND(J85,2)</f>
        <v>0</v>
      </c>
      <c r="K27" s="43"/>
    </row>
    <row r="28" spans="2:11" s="1" customFormat="1" ht="6.9" customHeight="1">
      <c r="B28" s="39"/>
      <c r="C28" s="40"/>
      <c r="D28" s="83"/>
      <c r="E28" s="83"/>
      <c r="F28" s="83"/>
      <c r="G28" s="83"/>
      <c r="H28" s="83"/>
      <c r="I28" s="123"/>
      <c r="J28" s="83"/>
      <c r="K28" s="124"/>
    </row>
    <row r="29" spans="2:11" s="1" customFormat="1" ht="14.4" customHeight="1">
      <c r="B29" s="39"/>
      <c r="C29" s="40"/>
      <c r="D29" s="40"/>
      <c r="E29" s="40"/>
      <c r="F29" s="44" t="s">
        <v>41</v>
      </c>
      <c r="G29" s="40"/>
      <c r="H29" s="40"/>
      <c r="I29" s="127" t="s">
        <v>40</v>
      </c>
      <c r="J29" s="44" t="s">
        <v>42</v>
      </c>
      <c r="K29" s="43"/>
    </row>
    <row r="30" spans="2:11" s="1" customFormat="1" ht="14.4" customHeight="1">
      <c r="B30" s="39"/>
      <c r="C30" s="40"/>
      <c r="D30" s="47" t="s">
        <v>43</v>
      </c>
      <c r="E30" s="47" t="s">
        <v>44</v>
      </c>
      <c r="F30" s="128">
        <f>ROUND(SUM(BE85:BE141), 2)</f>
        <v>0</v>
      </c>
      <c r="G30" s="40"/>
      <c r="H30" s="40"/>
      <c r="I30" s="129">
        <v>0.21</v>
      </c>
      <c r="J30" s="128">
        <f>ROUND(ROUND((SUM(BE85:BE141)), 2)*I30, 2)</f>
        <v>0</v>
      </c>
      <c r="K30" s="43"/>
    </row>
    <row r="31" spans="2:11" s="1" customFormat="1" ht="14.4" customHeight="1">
      <c r="B31" s="39"/>
      <c r="C31" s="40"/>
      <c r="D31" s="40"/>
      <c r="E31" s="47" t="s">
        <v>45</v>
      </c>
      <c r="F31" s="128">
        <f>ROUND(SUM(BF85:BF141), 2)</f>
        <v>0</v>
      </c>
      <c r="G31" s="40"/>
      <c r="H31" s="40"/>
      <c r="I31" s="129">
        <v>0.15</v>
      </c>
      <c r="J31" s="128">
        <f>ROUND(ROUND((SUM(BF85:BF141)), 2)*I31, 2)</f>
        <v>0</v>
      </c>
      <c r="K31" s="43"/>
    </row>
    <row r="32" spans="2:11" s="1" customFormat="1" ht="14.4" hidden="1" customHeight="1">
      <c r="B32" s="39"/>
      <c r="C32" s="40"/>
      <c r="D32" s="40"/>
      <c r="E32" s="47" t="s">
        <v>46</v>
      </c>
      <c r="F32" s="128">
        <f>ROUND(SUM(BG85:BG141), 2)</f>
        <v>0</v>
      </c>
      <c r="G32" s="40"/>
      <c r="H32" s="40"/>
      <c r="I32" s="129">
        <v>0.21</v>
      </c>
      <c r="J32" s="128">
        <v>0</v>
      </c>
      <c r="K32" s="43"/>
    </row>
    <row r="33" spans="2:11" s="1" customFormat="1" ht="14.4" hidden="1" customHeight="1">
      <c r="B33" s="39"/>
      <c r="C33" s="40"/>
      <c r="D33" s="40"/>
      <c r="E33" s="47" t="s">
        <v>47</v>
      </c>
      <c r="F33" s="128">
        <f>ROUND(SUM(BH85:BH141), 2)</f>
        <v>0</v>
      </c>
      <c r="G33" s="40"/>
      <c r="H33" s="40"/>
      <c r="I33" s="129">
        <v>0.15</v>
      </c>
      <c r="J33" s="128">
        <v>0</v>
      </c>
      <c r="K33" s="43"/>
    </row>
    <row r="34" spans="2:11" s="1" customFormat="1" ht="14.4" hidden="1" customHeight="1">
      <c r="B34" s="39"/>
      <c r="C34" s="40"/>
      <c r="D34" s="40"/>
      <c r="E34" s="47" t="s">
        <v>48</v>
      </c>
      <c r="F34" s="128">
        <f>ROUND(SUM(BI85:BI141), 2)</f>
        <v>0</v>
      </c>
      <c r="G34" s="40"/>
      <c r="H34" s="40"/>
      <c r="I34" s="129">
        <v>0</v>
      </c>
      <c r="J34" s="128">
        <v>0</v>
      </c>
      <c r="K34" s="43"/>
    </row>
    <row r="35" spans="2:11" s="1" customFormat="1" ht="6.9" customHeight="1">
      <c r="B35" s="39"/>
      <c r="C35" s="40"/>
      <c r="D35" s="40"/>
      <c r="E35" s="40"/>
      <c r="F35" s="40"/>
      <c r="G35" s="40"/>
      <c r="H35" s="40"/>
      <c r="I35" s="116"/>
      <c r="J35" s="40"/>
      <c r="K35" s="43"/>
    </row>
    <row r="36" spans="2:11" s="1" customFormat="1" ht="25.35" customHeight="1">
      <c r="B36" s="39"/>
      <c r="C36" s="130"/>
      <c r="D36" s="131" t="s">
        <v>49</v>
      </c>
      <c r="E36" s="77"/>
      <c r="F36" s="77"/>
      <c r="G36" s="132" t="s">
        <v>50</v>
      </c>
      <c r="H36" s="133" t="s">
        <v>51</v>
      </c>
      <c r="I36" s="134"/>
      <c r="J36" s="135">
        <f>SUM(J27:J34)</f>
        <v>0</v>
      </c>
      <c r="K36" s="136"/>
    </row>
    <row r="37" spans="2:11" s="1" customFormat="1" ht="14.4" customHeight="1">
      <c r="B37" s="54"/>
      <c r="C37" s="55"/>
      <c r="D37" s="55"/>
      <c r="E37" s="55"/>
      <c r="F37" s="55"/>
      <c r="G37" s="55"/>
      <c r="H37" s="55"/>
      <c r="I37" s="137"/>
      <c r="J37" s="55"/>
      <c r="K37" s="56"/>
    </row>
    <row r="41" spans="2:11" s="1" customFormat="1" ht="6.9" customHeight="1">
      <c r="B41" s="138"/>
      <c r="C41" s="139"/>
      <c r="D41" s="139"/>
      <c r="E41" s="139"/>
      <c r="F41" s="139"/>
      <c r="G41" s="139"/>
      <c r="H41" s="139"/>
      <c r="I41" s="140"/>
      <c r="J41" s="139"/>
      <c r="K41" s="141"/>
    </row>
    <row r="42" spans="2:11" s="1" customFormat="1" ht="36.9" customHeight="1">
      <c r="B42" s="39"/>
      <c r="C42" s="28" t="s">
        <v>95</v>
      </c>
      <c r="D42" s="40"/>
      <c r="E42" s="40"/>
      <c r="F42" s="40"/>
      <c r="G42" s="40"/>
      <c r="H42" s="40"/>
      <c r="I42" s="116"/>
      <c r="J42" s="40"/>
      <c r="K42" s="43"/>
    </row>
    <row r="43" spans="2:11" s="1" customFormat="1" ht="6.9" customHeight="1">
      <c r="B43" s="39"/>
      <c r="C43" s="40"/>
      <c r="D43" s="40"/>
      <c r="E43" s="40"/>
      <c r="F43" s="40"/>
      <c r="G43" s="40"/>
      <c r="H43" s="40"/>
      <c r="I43" s="116"/>
      <c r="J43" s="40"/>
      <c r="K43" s="43"/>
    </row>
    <row r="44" spans="2:11" s="1" customFormat="1" ht="14.4" customHeight="1">
      <c r="B44" s="39"/>
      <c r="C44" s="35" t="s">
        <v>18</v>
      </c>
      <c r="D44" s="40"/>
      <c r="E44" s="40"/>
      <c r="F44" s="40"/>
      <c r="G44" s="40"/>
      <c r="H44" s="40"/>
      <c r="I44" s="116"/>
      <c r="J44" s="40"/>
      <c r="K44" s="43"/>
    </row>
    <row r="45" spans="2:11" s="1" customFormat="1" ht="16.5" customHeight="1">
      <c r="B45" s="39"/>
      <c r="C45" s="40"/>
      <c r="D45" s="40"/>
      <c r="E45" s="356" t="str">
        <f>E7</f>
        <v>Dům dětí a mládeže Kopřivnice - Interiéry</v>
      </c>
      <c r="F45" s="357"/>
      <c r="G45" s="357"/>
      <c r="H45" s="357"/>
      <c r="I45" s="116"/>
      <c r="J45" s="40"/>
      <c r="K45" s="43"/>
    </row>
    <row r="46" spans="2:11" s="1" customFormat="1" ht="14.4" customHeight="1">
      <c r="B46" s="39"/>
      <c r="C46" s="35" t="s">
        <v>93</v>
      </c>
      <c r="D46" s="40"/>
      <c r="E46" s="40"/>
      <c r="F46" s="40"/>
      <c r="G46" s="40"/>
      <c r="H46" s="40"/>
      <c r="I46" s="116"/>
      <c r="J46" s="40"/>
      <c r="K46" s="43"/>
    </row>
    <row r="47" spans="2:11" s="1" customFormat="1" ht="17.25" customHeight="1">
      <c r="B47" s="39"/>
      <c r="C47" s="40"/>
      <c r="D47" s="40"/>
      <c r="E47" s="358" t="str">
        <f>E9</f>
        <v>02 - DDM Koprivnice - elektroinstalace</v>
      </c>
      <c r="F47" s="359"/>
      <c r="G47" s="359"/>
      <c r="H47" s="359"/>
      <c r="I47" s="116"/>
      <c r="J47" s="40"/>
      <c r="K47" s="43"/>
    </row>
    <row r="48" spans="2:11" s="1" customFormat="1" ht="6.9" customHeight="1">
      <c r="B48" s="39"/>
      <c r="C48" s="40"/>
      <c r="D48" s="40"/>
      <c r="E48" s="40"/>
      <c r="F48" s="40"/>
      <c r="G48" s="40"/>
      <c r="H48" s="40"/>
      <c r="I48" s="116"/>
      <c r="J48" s="40"/>
      <c r="K48" s="43"/>
    </row>
    <row r="49" spans="2:47" s="1" customFormat="1" ht="18" customHeight="1">
      <c r="B49" s="39"/>
      <c r="C49" s="35" t="s">
        <v>23</v>
      </c>
      <c r="D49" s="40"/>
      <c r="E49" s="40"/>
      <c r="F49" s="33" t="str">
        <f>F12</f>
        <v>Kopřivnice</v>
      </c>
      <c r="G49" s="40"/>
      <c r="H49" s="40"/>
      <c r="I49" s="117" t="s">
        <v>25</v>
      </c>
      <c r="J49" s="118" t="str">
        <f>IF(J12="","",J12)</f>
        <v>9. 12. 2018</v>
      </c>
      <c r="K49" s="43"/>
    </row>
    <row r="50" spans="2:47" s="1" customFormat="1" ht="6.9" customHeight="1">
      <c r="B50" s="39"/>
      <c r="C50" s="40"/>
      <c r="D50" s="40"/>
      <c r="E50" s="40"/>
      <c r="F50" s="40"/>
      <c r="G50" s="40"/>
      <c r="H50" s="40"/>
      <c r="I50" s="116"/>
      <c r="J50" s="40"/>
      <c r="K50" s="43"/>
    </row>
    <row r="51" spans="2:47" s="1" customFormat="1" ht="13.2">
      <c r="B51" s="39"/>
      <c r="C51" s="35" t="s">
        <v>27</v>
      </c>
      <c r="D51" s="40"/>
      <c r="E51" s="40"/>
      <c r="F51" s="33" t="str">
        <f>E15</f>
        <v xml:space="preserve"> </v>
      </c>
      <c r="G51" s="40"/>
      <c r="H51" s="40"/>
      <c r="I51" s="117" t="s">
        <v>33</v>
      </c>
      <c r="J51" s="345" t="str">
        <f>E21</f>
        <v>Ing.Lenka Krhovjáková</v>
      </c>
      <c r="K51" s="43"/>
    </row>
    <row r="52" spans="2:47" s="1" customFormat="1" ht="14.4" customHeight="1">
      <c r="B52" s="39"/>
      <c r="C52" s="35" t="s">
        <v>31</v>
      </c>
      <c r="D52" s="40"/>
      <c r="E52" s="40"/>
      <c r="F52" s="33" t="str">
        <f>IF(E18="","",E18)</f>
        <v/>
      </c>
      <c r="G52" s="40"/>
      <c r="H52" s="40"/>
      <c r="I52" s="116"/>
      <c r="J52" s="360"/>
      <c r="K52" s="43"/>
    </row>
    <row r="53" spans="2:47" s="1" customFormat="1" ht="10.35" customHeight="1">
      <c r="B53" s="39"/>
      <c r="C53" s="40"/>
      <c r="D53" s="40"/>
      <c r="E53" s="40"/>
      <c r="F53" s="40"/>
      <c r="G53" s="40"/>
      <c r="H53" s="40"/>
      <c r="I53" s="116"/>
      <c r="J53" s="40"/>
      <c r="K53" s="43"/>
    </row>
    <row r="54" spans="2:47" s="1" customFormat="1" ht="29.25" customHeight="1">
      <c r="B54" s="39"/>
      <c r="C54" s="142" t="s">
        <v>96</v>
      </c>
      <c r="D54" s="130"/>
      <c r="E54" s="130"/>
      <c r="F54" s="130"/>
      <c r="G54" s="130"/>
      <c r="H54" s="130"/>
      <c r="I54" s="143"/>
      <c r="J54" s="144" t="s">
        <v>97</v>
      </c>
      <c r="K54" s="145"/>
    </row>
    <row r="55" spans="2:47" s="1" customFormat="1" ht="10.35" customHeight="1">
      <c r="B55" s="39"/>
      <c r="C55" s="40"/>
      <c r="D55" s="40"/>
      <c r="E55" s="40"/>
      <c r="F55" s="40"/>
      <c r="G55" s="40"/>
      <c r="H55" s="40"/>
      <c r="I55" s="116"/>
      <c r="J55" s="40"/>
      <c r="K55" s="43"/>
    </row>
    <row r="56" spans="2:47" s="1" customFormat="1" ht="29.25" customHeight="1">
      <c r="B56" s="39"/>
      <c r="C56" s="146" t="s">
        <v>98</v>
      </c>
      <c r="D56" s="40"/>
      <c r="E56" s="40"/>
      <c r="F56" s="40"/>
      <c r="G56" s="40"/>
      <c r="H56" s="40"/>
      <c r="I56" s="116"/>
      <c r="J56" s="126">
        <f>J85</f>
        <v>0</v>
      </c>
      <c r="K56" s="43"/>
      <c r="AU56" s="22" t="s">
        <v>99</v>
      </c>
    </row>
    <row r="57" spans="2:47" s="7" customFormat="1" ht="24.9" customHeight="1">
      <c r="B57" s="147"/>
      <c r="C57" s="148"/>
      <c r="D57" s="149" t="s">
        <v>486</v>
      </c>
      <c r="E57" s="150"/>
      <c r="F57" s="150"/>
      <c r="G57" s="150"/>
      <c r="H57" s="150"/>
      <c r="I57" s="151"/>
      <c r="J57" s="152">
        <f>J86</f>
        <v>0</v>
      </c>
      <c r="K57" s="153"/>
    </row>
    <row r="58" spans="2:47" s="8" customFormat="1" ht="19.95" customHeight="1">
      <c r="B58" s="154"/>
      <c r="C58" s="155"/>
      <c r="D58" s="156" t="s">
        <v>487</v>
      </c>
      <c r="E58" s="157"/>
      <c r="F58" s="157"/>
      <c r="G58" s="157"/>
      <c r="H58" s="157"/>
      <c r="I58" s="158"/>
      <c r="J58" s="159">
        <f>J87</f>
        <v>0</v>
      </c>
      <c r="K58" s="160"/>
    </row>
    <row r="59" spans="2:47" s="8" customFormat="1" ht="19.95" customHeight="1">
      <c r="B59" s="154"/>
      <c r="C59" s="155"/>
      <c r="D59" s="156" t="s">
        <v>488</v>
      </c>
      <c r="E59" s="157"/>
      <c r="F59" s="157"/>
      <c r="G59" s="157"/>
      <c r="H59" s="157"/>
      <c r="I59" s="158"/>
      <c r="J59" s="159">
        <f>J95</f>
        <v>0</v>
      </c>
      <c r="K59" s="160"/>
    </row>
    <row r="60" spans="2:47" s="7" customFormat="1" ht="24.9" customHeight="1">
      <c r="B60" s="147"/>
      <c r="C60" s="148"/>
      <c r="D60" s="149" t="s">
        <v>489</v>
      </c>
      <c r="E60" s="150"/>
      <c r="F60" s="150"/>
      <c r="G60" s="150"/>
      <c r="H60" s="150"/>
      <c r="I60" s="151"/>
      <c r="J60" s="152">
        <f>J117</f>
        <v>0</v>
      </c>
      <c r="K60" s="153"/>
    </row>
    <row r="61" spans="2:47" s="7" customFormat="1" ht="24.9" customHeight="1">
      <c r="B61" s="147"/>
      <c r="C61" s="148"/>
      <c r="D61" s="149" t="s">
        <v>490</v>
      </c>
      <c r="E61" s="150"/>
      <c r="F61" s="150"/>
      <c r="G61" s="150"/>
      <c r="H61" s="150"/>
      <c r="I61" s="151"/>
      <c r="J61" s="152">
        <f>J125</f>
        <v>0</v>
      </c>
      <c r="K61" s="153"/>
    </row>
    <row r="62" spans="2:47" s="8" customFormat="1" ht="19.95" customHeight="1">
      <c r="B62" s="154"/>
      <c r="C62" s="155"/>
      <c r="D62" s="156" t="s">
        <v>491</v>
      </c>
      <c r="E62" s="157"/>
      <c r="F62" s="157"/>
      <c r="G62" s="157"/>
      <c r="H62" s="157"/>
      <c r="I62" s="158"/>
      <c r="J62" s="159">
        <f>J126</f>
        <v>0</v>
      </c>
      <c r="K62" s="160"/>
    </row>
    <row r="63" spans="2:47" s="8" customFormat="1" ht="14.85" customHeight="1">
      <c r="B63" s="154"/>
      <c r="C63" s="155"/>
      <c r="D63" s="156" t="s">
        <v>492</v>
      </c>
      <c r="E63" s="157"/>
      <c r="F63" s="157"/>
      <c r="G63" s="157"/>
      <c r="H63" s="157"/>
      <c r="I63" s="158"/>
      <c r="J63" s="159">
        <f>J131</f>
        <v>0</v>
      </c>
      <c r="K63" s="160"/>
    </row>
    <row r="64" spans="2:47" s="7" customFormat="1" ht="24.9" customHeight="1">
      <c r="B64" s="147"/>
      <c r="C64" s="148"/>
      <c r="D64" s="149" t="s">
        <v>493</v>
      </c>
      <c r="E64" s="150"/>
      <c r="F64" s="150"/>
      <c r="G64" s="150"/>
      <c r="H64" s="150"/>
      <c r="I64" s="151"/>
      <c r="J64" s="152">
        <f>J135</f>
        <v>0</v>
      </c>
      <c r="K64" s="153"/>
    </row>
    <row r="65" spans="2:12" s="7" customFormat="1" ht="24.9" customHeight="1">
      <c r="B65" s="147"/>
      <c r="C65" s="148"/>
      <c r="D65" s="149" t="s">
        <v>114</v>
      </c>
      <c r="E65" s="150"/>
      <c r="F65" s="150"/>
      <c r="G65" s="150"/>
      <c r="H65" s="150"/>
      <c r="I65" s="151"/>
      <c r="J65" s="152">
        <f>J138</f>
        <v>0</v>
      </c>
      <c r="K65" s="153"/>
    </row>
    <row r="66" spans="2:12" s="1" customFormat="1" ht="21.75" customHeight="1">
      <c r="B66" s="39"/>
      <c r="C66" s="40"/>
      <c r="D66" s="40"/>
      <c r="E66" s="40"/>
      <c r="F66" s="40"/>
      <c r="G66" s="40"/>
      <c r="H66" s="40"/>
      <c r="I66" s="116"/>
      <c r="J66" s="40"/>
      <c r="K66" s="43"/>
    </row>
    <row r="67" spans="2:12" s="1" customFormat="1" ht="6.9" customHeight="1">
      <c r="B67" s="54"/>
      <c r="C67" s="55"/>
      <c r="D67" s="55"/>
      <c r="E67" s="55"/>
      <c r="F67" s="55"/>
      <c r="G67" s="55"/>
      <c r="H67" s="55"/>
      <c r="I67" s="137"/>
      <c r="J67" s="55"/>
      <c r="K67" s="56"/>
    </row>
    <row r="71" spans="2:12" s="1" customFormat="1" ht="6.9" customHeight="1">
      <c r="B71" s="57"/>
      <c r="C71" s="58"/>
      <c r="D71" s="58"/>
      <c r="E71" s="58"/>
      <c r="F71" s="58"/>
      <c r="G71" s="58"/>
      <c r="H71" s="58"/>
      <c r="I71" s="140"/>
      <c r="J71" s="58"/>
      <c r="K71" s="58"/>
      <c r="L71" s="59"/>
    </row>
    <row r="72" spans="2:12" s="1" customFormat="1" ht="36.9" customHeight="1">
      <c r="B72" s="39"/>
      <c r="C72" s="60" t="s">
        <v>116</v>
      </c>
      <c r="D72" s="61"/>
      <c r="E72" s="61"/>
      <c r="F72" s="61"/>
      <c r="G72" s="61"/>
      <c r="H72" s="61"/>
      <c r="I72" s="161"/>
      <c r="J72" s="61"/>
      <c r="K72" s="61"/>
      <c r="L72" s="59"/>
    </row>
    <row r="73" spans="2:12" s="1" customFormat="1" ht="6.9" customHeight="1">
      <c r="B73" s="39"/>
      <c r="C73" s="61"/>
      <c r="D73" s="61"/>
      <c r="E73" s="61"/>
      <c r="F73" s="61"/>
      <c r="G73" s="61"/>
      <c r="H73" s="61"/>
      <c r="I73" s="161"/>
      <c r="J73" s="61"/>
      <c r="K73" s="61"/>
      <c r="L73" s="59"/>
    </row>
    <row r="74" spans="2:12" s="1" customFormat="1" ht="14.4" customHeight="1">
      <c r="B74" s="39"/>
      <c r="C74" s="63" t="s">
        <v>18</v>
      </c>
      <c r="D74" s="61"/>
      <c r="E74" s="61"/>
      <c r="F74" s="61"/>
      <c r="G74" s="61"/>
      <c r="H74" s="61"/>
      <c r="I74" s="161"/>
      <c r="J74" s="61"/>
      <c r="K74" s="61"/>
      <c r="L74" s="59"/>
    </row>
    <row r="75" spans="2:12" s="1" customFormat="1" ht="16.5" customHeight="1">
      <c r="B75" s="39"/>
      <c r="C75" s="61"/>
      <c r="D75" s="61"/>
      <c r="E75" s="361" t="str">
        <f>E7</f>
        <v>Dům dětí a mládeže Kopřivnice - Interiéry</v>
      </c>
      <c r="F75" s="362"/>
      <c r="G75" s="362"/>
      <c r="H75" s="362"/>
      <c r="I75" s="161"/>
      <c r="J75" s="61"/>
      <c r="K75" s="61"/>
      <c r="L75" s="59"/>
    </row>
    <row r="76" spans="2:12" s="1" customFormat="1" ht="14.4" customHeight="1">
      <c r="B76" s="39"/>
      <c r="C76" s="63" t="s">
        <v>93</v>
      </c>
      <c r="D76" s="61"/>
      <c r="E76" s="61"/>
      <c r="F76" s="61"/>
      <c r="G76" s="61"/>
      <c r="H76" s="61"/>
      <c r="I76" s="161"/>
      <c r="J76" s="61"/>
      <c r="K76" s="61"/>
      <c r="L76" s="59"/>
    </row>
    <row r="77" spans="2:12" s="1" customFormat="1" ht="17.25" customHeight="1">
      <c r="B77" s="39"/>
      <c r="C77" s="61"/>
      <c r="D77" s="61"/>
      <c r="E77" s="352" t="str">
        <f>E9</f>
        <v>02 - DDM Koprivnice - elektroinstalace</v>
      </c>
      <c r="F77" s="363"/>
      <c r="G77" s="363"/>
      <c r="H77" s="363"/>
      <c r="I77" s="161"/>
      <c r="J77" s="61"/>
      <c r="K77" s="61"/>
      <c r="L77" s="59"/>
    </row>
    <row r="78" spans="2:12" s="1" customFormat="1" ht="6.9" customHeight="1">
      <c r="B78" s="39"/>
      <c r="C78" s="61"/>
      <c r="D78" s="61"/>
      <c r="E78" s="61"/>
      <c r="F78" s="61"/>
      <c r="G78" s="61"/>
      <c r="H78" s="61"/>
      <c r="I78" s="161"/>
      <c r="J78" s="61"/>
      <c r="K78" s="61"/>
      <c r="L78" s="59"/>
    </row>
    <row r="79" spans="2:12" s="1" customFormat="1" ht="18" customHeight="1">
      <c r="B79" s="39"/>
      <c r="C79" s="63" t="s">
        <v>23</v>
      </c>
      <c r="D79" s="61"/>
      <c r="E79" s="61"/>
      <c r="F79" s="162" t="str">
        <f>F12</f>
        <v>Kopřivnice</v>
      </c>
      <c r="G79" s="61"/>
      <c r="H79" s="61"/>
      <c r="I79" s="163" t="s">
        <v>25</v>
      </c>
      <c r="J79" s="71" t="str">
        <f>IF(J12="","",J12)</f>
        <v>9. 12. 2018</v>
      </c>
      <c r="K79" s="61"/>
      <c r="L79" s="59"/>
    </row>
    <row r="80" spans="2:12" s="1" customFormat="1" ht="6.9" customHeight="1">
      <c r="B80" s="39"/>
      <c r="C80" s="61"/>
      <c r="D80" s="61"/>
      <c r="E80" s="61"/>
      <c r="F80" s="61"/>
      <c r="G80" s="61"/>
      <c r="H80" s="61"/>
      <c r="I80" s="161"/>
      <c r="J80" s="61"/>
      <c r="K80" s="61"/>
      <c r="L80" s="59"/>
    </row>
    <row r="81" spans="2:65" s="1" customFormat="1" ht="13.2">
      <c r="B81" s="39"/>
      <c r="C81" s="63" t="s">
        <v>27</v>
      </c>
      <c r="D81" s="61"/>
      <c r="E81" s="61"/>
      <c r="F81" s="162" t="str">
        <f>E15</f>
        <v xml:space="preserve"> </v>
      </c>
      <c r="G81" s="61"/>
      <c r="H81" s="61"/>
      <c r="I81" s="163" t="s">
        <v>33</v>
      </c>
      <c r="J81" s="162" t="str">
        <f>E21</f>
        <v>Ing.Lenka Krhovjáková</v>
      </c>
      <c r="K81" s="61"/>
      <c r="L81" s="59"/>
    </row>
    <row r="82" spans="2:65" s="1" customFormat="1" ht="14.4" customHeight="1">
      <c r="B82" s="39"/>
      <c r="C82" s="63" t="s">
        <v>31</v>
      </c>
      <c r="D82" s="61"/>
      <c r="E82" s="61"/>
      <c r="F82" s="162" t="str">
        <f>IF(E18="","",E18)</f>
        <v/>
      </c>
      <c r="G82" s="61"/>
      <c r="H82" s="61"/>
      <c r="I82" s="161"/>
      <c r="J82" s="61"/>
      <c r="K82" s="61"/>
      <c r="L82" s="59"/>
    </row>
    <row r="83" spans="2:65" s="1" customFormat="1" ht="10.35" customHeight="1">
      <c r="B83" s="39"/>
      <c r="C83" s="61"/>
      <c r="D83" s="61"/>
      <c r="E83" s="61"/>
      <c r="F83" s="61"/>
      <c r="G83" s="61"/>
      <c r="H83" s="61"/>
      <c r="I83" s="161"/>
      <c r="J83" s="61"/>
      <c r="K83" s="61"/>
      <c r="L83" s="59"/>
    </row>
    <row r="84" spans="2:65" s="9" customFormat="1" ht="29.25" customHeight="1">
      <c r="B84" s="164"/>
      <c r="C84" s="165" t="s">
        <v>117</v>
      </c>
      <c r="D84" s="166" t="s">
        <v>58</v>
      </c>
      <c r="E84" s="166" t="s">
        <v>54</v>
      </c>
      <c r="F84" s="166" t="s">
        <v>118</v>
      </c>
      <c r="G84" s="166" t="s">
        <v>119</v>
      </c>
      <c r="H84" s="166" t="s">
        <v>120</v>
      </c>
      <c r="I84" s="167" t="s">
        <v>121</v>
      </c>
      <c r="J84" s="166" t="s">
        <v>97</v>
      </c>
      <c r="K84" s="168" t="s">
        <v>122</v>
      </c>
      <c r="L84" s="169"/>
      <c r="M84" s="79" t="s">
        <v>123</v>
      </c>
      <c r="N84" s="80" t="s">
        <v>43</v>
      </c>
      <c r="O84" s="80" t="s">
        <v>124</v>
      </c>
      <c r="P84" s="80" t="s">
        <v>125</v>
      </c>
      <c r="Q84" s="80" t="s">
        <v>126</v>
      </c>
      <c r="R84" s="80" t="s">
        <v>127</v>
      </c>
      <c r="S84" s="80" t="s">
        <v>128</v>
      </c>
      <c r="T84" s="81" t="s">
        <v>129</v>
      </c>
    </row>
    <row r="85" spans="2:65" s="1" customFormat="1" ht="29.25" customHeight="1">
      <c r="B85" s="39"/>
      <c r="C85" s="85" t="s">
        <v>98</v>
      </c>
      <c r="D85" s="61"/>
      <c r="E85" s="61"/>
      <c r="F85" s="61"/>
      <c r="G85" s="61"/>
      <c r="H85" s="61"/>
      <c r="I85" s="161"/>
      <c r="J85" s="170">
        <f>BK85</f>
        <v>0</v>
      </c>
      <c r="K85" s="61"/>
      <c r="L85" s="59"/>
      <c r="M85" s="82"/>
      <c r="N85" s="83"/>
      <c r="O85" s="83"/>
      <c r="P85" s="171">
        <f>P86+P117+P125+P135+P138</f>
        <v>0</v>
      </c>
      <c r="Q85" s="83"/>
      <c r="R85" s="171">
        <f>R86+R117+R125+R135+R138</f>
        <v>0</v>
      </c>
      <c r="S85" s="83"/>
      <c r="T85" s="172">
        <f>T86+T117+T125+T135+T138</f>
        <v>0</v>
      </c>
      <c r="AT85" s="22" t="s">
        <v>72</v>
      </c>
      <c r="AU85" s="22" t="s">
        <v>99</v>
      </c>
      <c r="BK85" s="173">
        <f>BK86+BK117+BK125+BK135+BK138</f>
        <v>0</v>
      </c>
    </row>
    <row r="86" spans="2:65" s="10" customFormat="1" ht="37.35" customHeight="1">
      <c r="B86" s="174"/>
      <c r="C86" s="175"/>
      <c r="D86" s="176" t="s">
        <v>72</v>
      </c>
      <c r="E86" s="177" t="s">
        <v>494</v>
      </c>
      <c r="F86" s="177" t="s">
        <v>495</v>
      </c>
      <c r="G86" s="175"/>
      <c r="H86" s="175"/>
      <c r="I86" s="178"/>
      <c r="J86" s="179">
        <f>BK86</f>
        <v>0</v>
      </c>
      <c r="K86" s="175"/>
      <c r="L86" s="180"/>
      <c r="M86" s="181"/>
      <c r="N86" s="182"/>
      <c r="O86" s="182"/>
      <c r="P86" s="183">
        <f>P87+P95</f>
        <v>0</v>
      </c>
      <c r="Q86" s="182"/>
      <c r="R86" s="183">
        <f>R87+R95</f>
        <v>0</v>
      </c>
      <c r="S86" s="182"/>
      <c r="T86" s="184">
        <f>T87+T95</f>
        <v>0</v>
      </c>
      <c r="AR86" s="185" t="s">
        <v>133</v>
      </c>
      <c r="AT86" s="186" t="s">
        <v>72</v>
      </c>
      <c r="AU86" s="186" t="s">
        <v>73</v>
      </c>
      <c r="AY86" s="185" t="s">
        <v>132</v>
      </c>
      <c r="BK86" s="187">
        <f>BK87+BK95</f>
        <v>0</v>
      </c>
    </row>
    <row r="87" spans="2:65" s="10" customFormat="1" ht="19.95" customHeight="1">
      <c r="B87" s="174"/>
      <c r="C87" s="175"/>
      <c r="D87" s="176" t="s">
        <v>72</v>
      </c>
      <c r="E87" s="188" t="s">
        <v>496</v>
      </c>
      <c r="F87" s="188" t="s">
        <v>497</v>
      </c>
      <c r="G87" s="175"/>
      <c r="H87" s="175"/>
      <c r="I87" s="178"/>
      <c r="J87" s="189">
        <f>BK87</f>
        <v>0</v>
      </c>
      <c r="K87" s="175"/>
      <c r="L87" s="180"/>
      <c r="M87" s="181"/>
      <c r="N87" s="182"/>
      <c r="O87" s="182"/>
      <c r="P87" s="183">
        <f>SUM(P88:P94)</f>
        <v>0</v>
      </c>
      <c r="Q87" s="182"/>
      <c r="R87" s="183">
        <f>SUM(R88:R94)</f>
        <v>0</v>
      </c>
      <c r="S87" s="182"/>
      <c r="T87" s="184">
        <f>SUM(T88:T94)</f>
        <v>0</v>
      </c>
      <c r="AR87" s="185" t="s">
        <v>133</v>
      </c>
      <c r="AT87" s="186" t="s">
        <v>72</v>
      </c>
      <c r="AU87" s="186" t="s">
        <v>81</v>
      </c>
      <c r="AY87" s="185" t="s">
        <v>132</v>
      </c>
      <c r="BK87" s="187">
        <f>SUM(BK88:BK94)</f>
        <v>0</v>
      </c>
    </row>
    <row r="88" spans="2:65" s="1" customFormat="1" ht="25.5" customHeight="1">
      <c r="B88" s="39"/>
      <c r="C88" s="190" t="s">
        <v>81</v>
      </c>
      <c r="D88" s="190" t="s">
        <v>135</v>
      </c>
      <c r="E88" s="191" t="s">
        <v>498</v>
      </c>
      <c r="F88" s="192" t="s">
        <v>499</v>
      </c>
      <c r="G88" s="193" t="s">
        <v>500</v>
      </c>
      <c r="H88" s="194">
        <v>3</v>
      </c>
      <c r="I88" s="195"/>
      <c r="J88" s="196">
        <f t="shared" ref="J88:J94" si="0">ROUND(I88*H88,2)</f>
        <v>0</v>
      </c>
      <c r="K88" s="192" t="s">
        <v>21</v>
      </c>
      <c r="L88" s="59"/>
      <c r="M88" s="197" t="s">
        <v>21</v>
      </c>
      <c r="N88" s="198" t="s">
        <v>44</v>
      </c>
      <c r="O88" s="40"/>
      <c r="P88" s="199">
        <f t="shared" ref="P88:P94" si="1">O88*H88</f>
        <v>0</v>
      </c>
      <c r="Q88" s="199">
        <v>0</v>
      </c>
      <c r="R88" s="199">
        <f t="shared" ref="R88:R94" si="2">Q88*H88</f>
        <v>0</v>
      </c>
      <c r="S88" s="199">
        <v>0</v>
      </c>
      <c r="T88" s="200">
        <f t="shared" ref="T88:T94" si="3">S88*H88</f>
        <v>0</v>
      </c>
      <c r="AR88" s="22" t="s">
        <v>442</v>
      </c>
      <c r="AT88" s="22" t="s">
        <v>135</v>
      </c>
      <c r="AU88" s="22" t="s">
        <v>83</v>
      </c>
      <c r="AY88" s="22" t="s">
        <v>132</v>
      </c>
      <c r="BE88" s="201">
        <f t="shared" ref="BE88:BE94" si="4">IF(N88="základní",J88,0)</f>
        <v>0</v>
      </c>
      <c r="BF88" s="201">
        <f t="shared" ref="BF88:BF94" si="5">IF(N88="snížená",J88,0)</f>
        <v>0</v>
      </c>
      <c r="BG88" s="201">
        <f t="shared" ref="BG88:BG94" si="6">IF(N88="zákl. přenesená",J88,0)</f>
        <v>0</v>
      </c>
      <c r="BH88" s="201">
        <f t="shared" ref="BH88:BH94" si="7">IF(N88="sníž. přenesená",J88,0)</f>
        <v>0</v>
      </c>
      <c r="BI88" s="201">
        <f t="shared" ref="BI88:BI94" si="8">IF(N88="nulová",J88,0)</f>
        <v>0</v>
      </c>
      <c r="BJ88" s="22" t="s">
        <v>81</v>
      </c>
      <c r="BK88" s="201">
        <f t="shared" ref="BK88:BK94" si="9">ROUND(I88*H88,2)</f>
        <v>0</v>
      </c>
      <c r="BL88" s="22" t="s">
        <v>442</v>
      </c>
      <c r="BM88" s="22" t="s">
        <v>83</v>
      </c>
    </row>
    <row r="89" spans="2:65" s="1" customFormat="1" ht="16.5" customHeight="1">
      <c r="B89" s="39"/>
      <c r="C89" s="190" t="s">
        <v>83</v>
      </c>
      <c r="D89" s="190" t="s">
        <v>135</v>
      </c>
      <c r="E89" s="191" t="s">
        <v>501</v>
      </c>
      <c r="F89" s="192" t="s">
        <v>502</v>
      </c>
      <c r="G89" s="193" t="s">
        <v>370</v>
      </c>
      <c r="H89" s="194">
        <v>5</v>
      </c>
      <c r="I89" s="195"/>
      <c r="J89" s="196">
        <f t="shared" si="0"/>
        <v>0</v>
      </c>
      <c r="K89" s="192" t="s">
        <v>21</v>
      </c>
      <c r="L89" s="59"/>
      <c r="M89" s="197" t="s">
        <v>21</v>
      </c>
      <c r="N89" s="198" t="s">
        <v>44</v>
      </c>
      <c r="O89" s="40"/>
      <c r="P89" s="199">
        <f t="shared" si="1"/>
        <v>0</v>
      </c>
      <c r="Q89" s="199">
        <v>0</v>
      </c>
      <c r="R89" s="199">
        <f t="shared" si="2"/>
        <v>0</v>
      </c>
      <c r="S89" s="199">
        <v>0</v>
      </c>
      <c r="T89" s="200">
        <f t="shared" si="3"/>
        <v>0</v>
      </c>
      <c r="AR89" s="22" t="s">
        <v>442</v>
      </c>
      <c r="AT89" s="22" t="s">
        <v>135</v>
      </c>
      <c r="AU89" s="22" t="s">
        <v>83</v>
      </c>
      <c r="AY89" s="22" t="s">
        <v>132</v>
      </c>
      <c r="BE89" s="201">
        <f t="shared" si="4"/>
        <v>0</v>
      </c>
      <c r="BF89" s="201">
        <f t="shared" si="5"/>
        <v>0</v>
      </c>
      <c r="BG89" s="201">
        <f t="shared" si="6"/>
        <v>0</v>
      </c>
      <c r="BH89" s="201">
        <f t="shared" si="7"/>
        <v>0</v>
      </c>
      <c r="BI89" s="201">
        <f t="shared" si="8"/>
        <v>0</v>
      </c>
      <c r="BJ89" s="22" t="s">
        <v>81</v>
      </c>
      <c r="BK89" s="201">
        <f t="shared" si="9"/>
        <v>0</v>
      </c>
      <c r="BL89" s="22" t="s">
        <v>442</v>
      </c>
      <c r="BM89" s="22" t="s">
        <v>140</v>
      </c>
    </row>
    <row r="90" spans="2:65" s="1" customFormat="1" ht="25.5" customHeight="1">
      <c r="B90" s="39"/>
      <c r="C90" s="190" t="s">
        <v>133</v>
      </c>
      <c r="D90" s="190" t="s">
        <v>135</v>
      </c>
      <c r="E90" s="191" t="s">
        <v>503</v>
      </c>
      <c r="F90" s="192" t="s">
        <v>504</v>
      </c>
      <c r="G90" s="193" t="s">
        <v>500</v>
      </c>
      <c r="H90" s="194">
        <v>18</v>
      </c>
      <c r="I90" s="195"/>
      <c r="J90" s="196">
        <f t="shared" si="0"/>
        <v>0</v>
      </c>
      <c r="K90" s="192" t="s">
        <v>21</v>
      </c>
      <c r="L90" s="59"/>
      <c r="M90" s="197" t="s">
        <v>21</v>
      </c>
      <c r="N90" s="198" t="s">
        <v>44</v>
      </c>
      <c r="O90" s="40"/>
      <c r="P90" s="199">
        <f t="shared" si="1"/>
        <v>0</v>
      </c>
      <c r="Q90" s="199">
        <v>0</v>
      </c>
      <c r="R90" s="199">
        <f t="shared" si="2"/>
        <v>0</v>
      </c>
      <c r="S90" s="199">
        <v>0</v>
      </c>
      <c r="T90" s="200">
        <f t="shared" si="3"/>
        <v>0</v>
      </c>
      <c r="AR90" s="22" t="s">
        <v>442</v>
      </c>
      <c r="AT90" s="22" t="s">
        <v>135</v>
      </c>
      <c r="AU90" s="22" t="s">
        <v>83</v>
      </c>
      <c r="AY90" s="22" t="s">
        <v>132</v>
      </c>
      <c r="BE90" s="201">
        <f t="shared" si="4"/>
        <v>0</v>
      </c>
      <c r="BF90" s="201">
        <f t="shared" si="5"/>
        <v>0</v>
      </c>
      <c r="BG90" s="201">
        <f t="shared" si="6"/>
        <v>0</v>
      </c>
      <c r="BH90" s="201">
        <f t="shared" si="7"/>
        <v>0</v>
      </c>
      <c r="BI90" s="201">
        <f t="shared" si="8"/>
        <v>0</v>
      </c>
      <c r="BJ90" s="22" t="s">
        <v>81</v>
      </c>
      <c r="BK90" s="201">
        <f t="shared" si="9"/>
        <v>0</v>
      </c>
      <c r="BL90" s="22" t="s">
        <v>442</v>
      </c>
      <c r="BM90" s="22" t="s">
        <v>144</v>
      </c>
    </row>
    <row r="91" spans="2:65" s="1" customFormat="1" ht="25.5" customHeight="1">
      <c r="B91" s="39"/>
      <c r="C91" s="190" t="s">
        <v>140</v>
      </c>
      <c r="D91" s="190" t="s">
        <v>135</v>
      </c>
      <c r="E91" s="191" t="s">
        <v>505</v>
      </c>
      <c r="F91" s="192" t="s">
        <v>506</v>
      </c>
      <c r="G91" s="193" t="s">
        <v>500</v>
      </c>
      <c r="H91" s="194">
        <v>1</v>
      </c>
      <c r="I91" s="195"/>
      <c r="J91" s="196">
        <f t="shared" si="0"/>
        <v>0</v>
      </c>
      <c r="K91" s="192" t="s">
        <v>21</v>
      </c>
      <c r="L91" s="59"/>
      <c r="M91" s="197" t="s">
        <v>21</v>
      </c>
      <c r="N91" s="198" t="s">
        <v>44</v>
      </c>
      <c r="O91" s="40"/>
      <c r="P91" s="199">
        <f t="shared" si="1"/>
        <v>0</v>
      </c>
      <c r="Q91" s="199">
        <v>0</v>
      </c>
      <c r="R91" s="199">
        <f t="shared" si="2"/>
        <v>0</v>
      </c>
      <c r="S91" s="199">
        <v>0</v>
      </c>
      <c r="T91" s="200">
        <f t="shared" si="3"/>
        <v>0</v>
      </c>
      <c r="AR91" s="22" t="s">
        <v>442</v>
      </c>
      <c r="AT91" s="22" t="s">
        <v>135</v>
      </c>
      <c r="AU91" s="22" t="s">
        <v>83</v>
      </c>
      <c r="AY91" s="22" t="s">
        <v>132</v>
      </c>
      <c r="BE91" s="201">
        <f t="shared" si="4"/>
        <v>0</v>
      </c>
      <c r="BF91" s="201">
        <f t="shared" si="5"/>
        <v>0</v>
      </c>
      <c r="BG91" s="201">
        <f t="shared" si="6"/>
        <v>0</v>
      </c>
      <c r="BH91" s="201">
        <f t="shared" si="7"/>
        <v>0</v>
      </c>
      <c r="BI91" s="201">
        <f t="shared" si="8"/>
        <v>0</v>
      </c>
      <c r="BJ91" s="22" t="s">
        <v>81</v>
      </c>
      <c r="BK91" s="201">
        <f t="shared" si="9"/>
        <v>0</v>
      </c>
      <c r="BL91" s="22" t="s">
        <v>442</v>
      </c>
      <c r="BM91" s="22" t="s">
        <v>169</v>
      </c>
    </row>
    <row r="92" spans="2:65" s="1" customFormat="1" ht="25.5" customHeight="1">
      <c r="B92" s="39"/>
      <c r="C92" s="190" t="s">
        <v>157</v>
      </c>
      <c r="D92" s="190" t="s">
        <v>135</v>
      </c>
      <c r="E92" s="191" t="s">
        <v>507</v>
      </c>
      <c r="F92" s="192" t="s">
        <v>508</v>
      </c>
      <c r="G92" s="193" t="s">
        <v>500</v>
      </c>
      <c r="H92" s="194">
        <v>3</v>
      </c>
      <c r="I92" s="195"/>
      <c r="J92" s="196">
        <f t="shared" si="0"/>
        <v>0</v>
      </c>
      <c r="K92" s="192" t="s">
        <v>21</v>
      </c>
      <c r="L92" s="59"/>
      <c r="M92" s="197" t="s">
        <v>21</v>
      </c>
      <c r="N92" s="198" t="s">
        <v>44</v>
      </c>
      <c r="O92" s="40"/>
      <c r="P92" s="199">
        <f t="shared" si="1"/>
        <v>0</v>
      </c>
      <c r="Q92" s="199">
        <v>0</v>
      </c>
      <c r="R92" s="199">
        <f t="shared" si="2"/>
        <v>0</v>
      </c>
      <c r="S92" s="199">
        <v>0</v>
      </c>
      <c r="T92" s="200">
        <f t="shared" si="3"/>
        <v>0</v>
      </c>
      <c r="AR92" s="22" t="s">
        <v>442</v>
      </c>
      <c r="AT92" s="22" t="s">
        <v>135</v>
      </c>
      <c r="AU92" s="22" t="s">
        <v>83</v>
      </c>
      <c r="AY92" s="22" t="s">
        <v>132</v>
      </c>
      <c r="BE92" s="201">
        <f t="shared" si="4"/>
        <v>0</v>
      </c>
      <c r="BF92" s="201">
        <f t="shared" si="5"/>
        <v>0</v>
      </c>
      <c r="BG92" s="201">
        <f t="shared" si="6"/>
        <v>0</v>
      </c>
      <c r="BH92" s="201">
        <f t="shared" si="7"/>
        <v>0</v>
      </c>
      <c r="BI92" s="201">
        <f t="shared" si="8"/>
        <v>0</v>
      </c>
      <c r="BJ92" s="22" t="s">
        <v>81</v>
      </c>
      <c r="BK92" s="201">
        <f t="shared" si="9"/>
        <v>0</v>
      </c>
      <c r="BL92" s="22" t="s">
        <v>442</v>
      </c>
      <c r="BM92" s="22" t="s">
        <v>180</v>
      </c>
    </row>
    <row r="93" spans="2:65" s="1" customFormat="1" ht="25.5" customHeight="1">
      <c r="B93" s="39"/>
      <c r="C93" s="190" t="s">
        <v>144</v>
      </c>
      <c r="D93" s="190" t="s">
        <v>135</v>
      </c>
      <c r="E93" s="191" t="s">
        <v>144</v>
      </c>
      <c r="F93" s="192" t="s">
        <v>509</v>
      </c>
      <c r="G93" s="193" t="s">
        <v>500</v>
      </c>
      <c r="H93" s="194">
        <v>1</v>
      </c>
      <c r="I93" s="195"/>
      <c r="J93" s="196">
        <f t="shared" si="0"/>
        <v>0</v>
      </c>
      <c r="K93" s="192" t="s">
        <v>21</v>
      </c>
      <c r="L93" s="59"/>
      <c r="M93" s="197" t="s">
        <v>21</v>
      </c>
      <c r="N93" s="198" t="s">
        <v>44</v>
      </c>
      <c r="O93" s="40"/>
      <c r="P93" s="199">
        <f t="shared" si="1"/>
        <v>0</v>
      </c>
      <c r="Q93" s="199">
        <v>0</v>
      </c>
      <c r="R93" s="199">
        <f t="shared" si="2"/>
        <v>0</v>
      </c>
      <c r="S93" s="199">
        <v>0</v>
      </c>
      <c r="T93" s="200">
        <f t="shared" si="3"/>
        <v>0</v>
      </c>
      <c r="AR93" s="22" t="s">
        <v>442</v>
      </c>
      <c r="AT93" s="22" t="s">
        <v>135</v>
      </c>
      <c r="AU93" s="22" t="s">
        <v>83</v>
      </c>
      <c r="AY93" s="22" t="s">
        <v>132</v>
      </c>
      <c r="BE93" s="201">
        <f t="shared" si="4"/>
        <v>0</v>
      </c>
      <c r="BF93" s="201">
        <f t="shared" si="5"/>
        <v>0</v>
      </c>
      <c r="BG93" s="201">
        <f t="shared" si="6"/>
        <v>0</v>
      </c>
      <c r="BH93" s="201">
        <f t="shared" si="7"/>
        <v>0</v>
      </c>
      <c r="BI93" s="201">
        <f t="shared" si="8"/>
        <v>0</v>
      </c>
      <c r="BJ93" s="22" t="s">
        <v>81</v>
      </c>
      <c r="BK93" s="201">
        <f t="shared" si="9"/>
        <v>0</v>
      </c>
      <c r="BL93" s="22" t="s">
        <v>442</v>
      </c>
      <c r="BM93" s="22" t="s">
        <v>190</v>
      </c>
    </row>
    <row r="94" spans="2:65" s="1" customFormat="1" ht="25.5" customHeight="1">
      <c r="B94" s="39"/>
      <c r="C94" s="190" t="s">
        <v>165</v>
      </c>
      <c r="D94" s="190" t="s">
        <v>135</v>
      </c>
      <c r="E94" s="191" t="s">
        <v>165</v>
      </c>
      <c r="F94" s="192" t="s">
        <v>510</v>
      </c>
      <c r="G94" s="193" t="s">
        <v>500</v>
      </c>
      <c r="H94" s="194">
        <v>1</v>
      </c>
      <c r="I94" s="195"/>
      <c r="J94" s="196">
        <f t="shared" si="0"/>
        <v>0</v>
      </c>
      <c r="K94" s="192" t="s">
        <v>21</v>
      </c>
      <c r="L94" s="59"/>
      <c r="M94" s="197" t="s">
        <v>21</v>
      </c>
      <c r="N94" s="198" t="s">
        <v>44</v>
      </c>
      <c r="O94" s="40"/>
      <c r="P94" s="199">
        <f t="shared" si="1"/>
        <v>0</v>
      </c>
      <c r="Q94" s="199">
        <v>0</v>
      </c>
      <c r="R94" s="199">
        <f t="shared" si="2"/>
        <v>0</v>
      </c>
      <c r="S94" s="199">
        <v>0</v>
      </c>
      <c r="T94" s="200">
        <f t="shared" si="3"/>
        <v>0</v>
      </c>
      <c r="AR94" s="22" t="s">
        <v>442</v>
      </c>
      <c r="AT94" s="22" t="s">
        <v>135</v>
      </c>
      <c r="AU94" s="22" t="s">
        <v>83</v>
      </c>
      <c r="AY94" s="22" t="s">
        <v>132</v>
      </c>
      <c r="BE94" s="201">
        <f t="shared" si="4"/>
        <v>0</v>
      </c>
      <c r="BF94" s="201">
        <f t="shared" si="5"/>
        <v>0</v>
      </c>
      <c r="BG94" s="201">
        <f t="shared" si="6"/>
        <v>0</v>
      </c>
      <c r="BH94" s="201">
        <f t="shared" si="7"/>
        <v>0</v>
      </c>
      <c r="BI94" s="201">
        <f t="shared" si="8"/>
        <v>0</v>
      </c>
      <c r="BJ94" s="22" t="s">
        <v>81</v>
      </c>
      <c r="BK94" s="201">
        <f t="shared" si="9"/>
        <v>0</v>
      </c>
      <c r="BL94" s="22" t="s">
        <v>442</v>
      </c>
      <c r="BM94" s="22" t="s">
        <v>201</v>
      </c>
    </row>
    <row r="95" spans="2:65" s="10" customFormat="1" ht="29.85" customHeight="1">
      <c r="B95" s="174"/>
      <c r="C95" s="175"/>
      <c r="D95" s="176" t="s">
        <v>72</v>
      </c>
      <c r="E95" s="188" t="s">
        <v>511</v>
      </c>
      <c r="F95" s="188" t="s">
        <v>512</v>
      </c>
      <c r="G95" s="175"/>
      <c r="H95" s="175"/>
      <c r="I95" s="178"/>
      <c r="J95" s="189">
        <f>BK95</f>
        <v>0</v>
      </c>
      <c r="K95" s="175"/>
      <c r="L95" s="180"/>
      <c r="M95" s="181"/>
      <c r="N95" s="182"/>
      <c r="O95" s="182"/>
      <c r="P95" s="183">
        <f>SUM(P96:P116)</f>
        <v>0</v>
      </c>
      <c r="Q95" s="182"/>
      <c r="R95" s="183">
        <f>SUM(R96:R116)</f>
        <v>0</v>
      </c>
      <c r="S95" s="182"/>
      <c r="T95" s="184">
        <f>SUM(T96:T116)</f>
        <v>0</v>
      </c>
      <c r="AR95" s="185" t="s">
        <v>133</v>
      </c>
      <c r="AT95" s="186" t="s">
        <v>72</v>
      </c>
      <c r="AU95" s="186" t="s">
        <v>81</v>
      </c>
      <c r="AY95" s="185" t="s">
        <v>132</v>
      </c>
      <c r="BK95" s="187">
        <f>SUM(BK96:BK116)</f>
        <v>0</v>
      </c>
    </row>
    <row r="96" spans="2:65" s="1" customFormat="1" ht="25.5" customHeight="1">
      <c r="B96" s="39"/>
      <c r="C96" s="190" t="s">
        <v>169</v>
      </c>
      <c r="D96" s="190" t="s">
        <v>135</v>
      </c>
      <c r="E96" s="191" t="s">
        <v>169</v>
      </c>
      <c r="F96" s="192" t="s">
        <v>513</v>
      </c>
      <c r="G96" s="193" t="s">
        <v>500</v>
      </c>
      <c r="H96" s="194">
        <v>12</v>
      </c>
      <c r="I96" s="195"/>
      <c r="J96" s="196">
        <f t="shared" ref="J96:J116" si="10">ROUND(I96*H96,2)</f>
        <v>0</v>
      </c>
      <c r="K96" s="192" t="s">
        <v>21</v>
      </c>
      <c r="L96" s="59"/>
      <c r="M96" s="197" t="s">
        <v>21</v>
      </c>
      <c r="N96" s="198" t="s">
        <v>44</v>
      </c>
      <c r="O96" s="40"/>
      <c r="P96" s="199">
        <f t="shared" ref="P96:P116" si="11">O96*H96</f>
        <v>0</v>
      </c>
      <c r="Q96" s="199">
        <v>0</v>
      </c>
      <c r="R96" s="199">
        <f t="shared" ref="R96:R116" si="12">Q96*H96</f>
        <v>0</v>
      </c>
      <c r="S96" s="199">
        <v>0</v>
      </c>
      <c r="T96" s="200">
        <f t="shared" ref="T96:T116" si="13">S96*H96</f>
        <v>0</v>
      </c>
      <c r="AR96" s="22" t="s">
        <v>442</v>
      </c>
      <c r="AT96" s="22" t="s">
        <v>135</v>
      </c>
      <c r="AU96" s="22" t="s">
        <v>83</v>
      </c>
      <c r="AY96" s="22" t="s">
        <v>132</v>
      </c>
      <c r="BE96" s="201">
        <f t="shared" ref="BE96:BE116" si="14">IF(N96="základní",J96,0)</f>
        <v>0</v>
      </c>
      <c r="BF96" s="201">
        <f t="shared" ref="BF96:BF116" si="15">IF(N96="snížená",J96,0)</f>
        <v>0</v>
      </c>
      <c r="BG96" s="201">
        <f t="shared" ref="BG96:BG116" si="16">IF(N96="zákl. přenesená",J96,0)</f>
        <v>0</v>
      </c>
      <c r="BH96" s="201">
        <f t="shared" ref="BH96:BH116" si="17">IF(N96="sníž. přenesená",J96,0)</f>
        <v>0</v>
      </c>
      <c r="BI96" s="201">
        <f t="shared" ref="BI96:BI116" si="18">IF(N96="nulová",J96,0)</f>
        <v>0</v>
      </c>
      <c r="BJ96" s="22" t="s">
        <v>81</v>
      </c>
      <c r="BK96" s="201">
        <f t="shared" ref="BK96:BK116" si="19">ROUND(I96*H96,2)</f>
        <v>0</v>
      </c>
      <c r="BL96" s="22" t="s">
        <v>442</v>
      </c>
      <c r="BM96" s="22" t="s">
        <v>209</v>
      </c>
    </row>
    <row r="97" spans="2:65" s="1" customFormat="1" ht="25.5" customHeight="1">
      <c r="B97" s="39"/>
      <c r="C97" s="190" t="s">
        <v>174</v>
      </c>
      <c r="D97" s="190" t="s">
        <v>135</v>
      </c>
      <c r="E97" s="191" t="s">
        <v>174</v>
      </c>
      <c r="F97" s="192" t="s">
        <v>514</v>
      </c>
      <c r="G97" s="193" t="s">
        <v>500</v>
      </c>
      <c r="H97" s="194">
        <v>2</v>
      </c>
      <c r="I97" s="195"/>
      <c r="J97" s="196">
        <f t="shared" si="10"/>
        <v>0</v>
      </c>
      <c r="K97" s="192" t="s">
        <v>21</v>
      </c>
      <c r="L97" s="59"/>
      <c r="M97" s="197" t="s">
        <v>21</v>
      </c>
      <c r="N97" s="198" t="s">
        <v>44</v>
      </c>
      <c r="O97" s="40"/>
      <c r="P97" s="199">
        <f t="shared" si="11"/>
        <v>0</v>
      </c>
      <c r="Q97" s="199">
        <v>0</v>
      </c>
      <c r="R97" s="199">
        <f t="shared" si="12"/>
        <v>0</v>
      </c>
      <c r="S97" s="199">
        <v>0</v>
      </c>
      <c r="T97" s="200">
        <f t="shared" si="13"/>
        <v>0</v>
      </c>
      <c r="AR97" s="22" t="s">
        <v>442</v>
      </c>
      <c r="AT97" s="22" t="s">
        <v>135</v>
      </c>
      <c r="AU97" s="22" t="s">
        <v>83</v>
      </c>
      <c r="AY97" s="22" t="s">
        <v>132</v>
      </c>
      <c r="BE97" s="201">
        <f t="shared" si="14"/>
        <v>0</v>
      </c>
      <c r="BF97" s="201">
        <f t="shared" si="15"/>
        <v>0</v>
      </c>
      <c r="BG97" s="201">
        <f t="shared" si="16"/>
        <v>0</v>
      </c>
      <c r="BH97" s="201">
        <f t="shared" si="17"/>
        <v>0</v>
      </c>
      <c r="BI97" s="201">
        <f t="shared" si="18"/>
        <v>0</v>
      </c>
      <c r="BJ97" s="22" t="s">
        <v>81</v>
      </c>
      <c r="BK97" s="201">
        <f t="shared" si="19"/>
        <v>0</v>
      </c>
      <c r="BL97" s="22" t="s">
        <v>442</v>
      </c>
      <c r="BM97" s="22" t="s">
        <v>223</v>
      </c>
    </row>
    <row r="98" spans="2:65" s="1" customFormat="1" ht="16.5" customHeight="1">
      <c r="B98" s="39"/>
      <c r="C98" s="190" t="s">
        <v>180</v>
      </c>
      <c r="D98" s="190" t="s">
        <v>135</v>
      </c>
      <c r="E98" s="191" t="s">
        <v>180</v>
      </c>
      <c r="F98" s="192" t="s">
        <v>515</v>
      </c>
      <c r="G98" s="193" t="s">
        <v>370</v>
      </c>
      <c r="H98" s="194">
        <v>22</v>
      </c>
      <c r="I98" s="195"/>
      <c r="J98" s="196">
        <f t="shared" si="10"/>
        <v>0</v>
      </c>
      <c r="K98" s="192" t="s">
        <v>21</v>
      </c>
      <c r="L98" s="59"/>
      <c r="M98" s="197" t="s">
        <v>21</v>
      </c>
      <c r="N98" s="198" t="s">
        <v>44</v>
      </c>
      <c r="O98" s="40"/>
      <c r="P98" s="199">
        <f t="shared" si="11"/>
        <v>0</v>
      </c>
      <c r="Q98" s="199">
        <v>0</v>
      </c>
      <c r="R98" s="199">
        <f t="shared" si="12"/>
        <v>0</v>
      </c>
      <c r="S98" s="199">
        <v>0</v>
      </c>
      <c r="T98" s="200">
        <f t="shared" si="13"/>
        <v>0</v>
      </c>
      <c r="AR98" s="22" t="s">
        <v>442</v>
      </c>
      <c r="AT98" s="22" t="s">
        <v>135</v>
      </c>
      <c r="AU98" s="22" t="s">
        <v>83</v>
      </c>
      <c r="AY98" s="22" t="s">
        <v>132</v>
      </c>
      <c r="BE98" s="201">
        <f t="shared" si="14"/>
        <v>0</v>
      </c>
      <c r="BF98" s="201">
        <f t="shared" si="15"/>
        <v>0</v>
      </c>
      <c r="BG98" s="201">
        <f t="shared" si="16"/>
        <v>0</v>
      </c>
      <c r="BH98" s="201">
        <f t="shared" si="17"/>
        <v>0</v>
      </c>
      <c r="BI98" s="201">
        <f t="shared" si="18"/>
        <v>0</v>
      </c>
      <c r="BJ98" s="22" t="s">
        <v>81</v>
      </c>
      <c r="BK98" s="201">
        <f t="shared" si="19"/>
        <v>0</v>
      </c>
      <c r="BL98" s="22" t="s">
        <v>442</v>
      </c>
      <c r="BM98" s="22" t="s">
        <v>235</v>
      </c>
    </row>
    <row r="99" spans="2:65" s="1" customFormat="1" ht="16.5" customHeight="1">
      <c r="B99" s="39"/>
      <c r="C99" s="190" t="s">
        <v>185</v>
      </c>
      <c r="D99" s="190" t="s">
        <v>135</v>
      </c>
      <c r="E99" s="191" t="s">
        <v>185</v>
      </c>
      <c r="F99" s="192" t="s">
        <v>516</v>
      </c>
      <c r="G99" s="193" t="s">
        <v>370</v>
      </c>
      <c r="H99" s="194">
        <v>22</v>
      </c>
      <c r="I99" s="195"/>
      <c r="J99" s="196">
        <f t="shared" si="10"/>
        <v>0</v>
      </c>
      <c r="K99" s="192" t="s">
        <v>21</v>
      </c>
      <c r="L99" s="59"/>
      <c r="M99" s="197" t="s">
        <v>21</v>
      </c>
      <c r="N99" s="198" t="s">
        <v>44</v>
      </c>
      <c r="O99" s="40"/>
      <c r="P99" s="199">
        <f t="shared" si="11"/>
        <v>0</v>
      </c>
      <c r="Q99" s="199">
        <v>0</v>
      </c>
      <c r="R99" s="199">
        <f t="shared" si="12"/>
        <v>0</v>
      </c>
      <c r="S99" s="199">
        <v>0</v>
      </c>
      <c r="T99" s="200">
        <f t="shared" si="13"/>
        <v>0</v>
      </c>
      <c r="AR99" s="22" t="s">
        <v>442</v>
      </c>
      <c r="AT99" s="22" t="s">
        <v>135</v>
      </c>
      <c r="AU99" s="22" t="s">
        <v>83</v>
      </c>
      <c r="AY99" s="22" t="s">
        <v>132</v>
      </c>
      <c r="BE99" s="201">
        <f t="shared" si="14"/>
        <v>0</v>
      </c>
      <c r="BF99" s="201">
        <f t="shared" si="15"/>
        <v>0</v>
      </c>
      <c r="BG99" s="201">
        <f t="shared" si="16"/>
        <v>0</v>
      </c>
      <c r="BH99" s="201">
        <f t="shared" si="17"/>
        <v>0</v>
      </c>
      <c r="BI99" s="201">
        <f t="shared" si="18"/>
        <v>0</v>
      </c>
      <c r="BJ99" s="22" t="s">
        <v>81</v>
      </c>
      <c r="BK99" s="201">
        <f t="shared" si="19"/>
        <v>0</v>
      </c>
      <c r="BL99" s="22" t="s">
        <v>442</v>
      </c>
      <c r="BM99" s="22" t="s">
        <v>244</v>
      </c>
    </row>
    <row r="100" spans="2:65" s="1" customFormat="1" ht="16.5" customHeight="1">
      <c r="B100" s="39"/>
      <c r="C100" s="190" t="s">
        <v>190</v>
      </c>
      <c r="D100" s="190" t="s">
        <v>135</v>
      </c>
      <c r="E100" s="191" t="s">
        <v>190</v>
      </c>
      <c r="F100" s="192" t="s">
        <v>517</v>
      </c>
      <c r="G100" s="193" t="s">
        <v>500</v>
      </c>
      <c r="H100" s="194">
        <v>28</v>
      </c>
      <c r="I100" s="195"/>
      <c r="J100" s="196">
        <f t="shared" si="10"/>
        <v>0</v>
      </c>
      <c r="K100" s="192" t="s">
        <v>21</v>
      </c>
      <c r="L100" s="59"/>
      <c r="M100" s="197" t="s">
        <v>21</v>
      </c>
      <c r="N100" s="198" t="s">
        <v>44</v>
      </c>
      <c r="O100" s="40"/>
      <c r="P100" s="199">
        <f t="shared" si="11"/>
        <v>0</v>
      </c>
      <c r="Q100" s="199">
        <v>0</v>
      </c>
      <c r="R100" s="199">
        <f t="shared" si="12"/>
        <v>0</v>
      </c>
      <c r="S100" s="199">
        <v>0</v>
      </c>
      <c r="T100" s="200">
        <f t="shared" si="13"/>
        <v>0</v>
      </c>
      <c r="AR100" s="22" t="s">
        <v>442</v>
      </c>
      <c r="AT100" s="22" t="s">
        <v>135</v>
      </c>
      <c r="AU100" s="22" t="s">
        <v>83</v>
      </c>
      <c r="AY100" s="22" t="s">
        <v>132</v>
      </c>
      <c r="BE100" s="201">
        <f t="shared" si="14"/>
        <v>0</v>
      </c>
      <c r="BF100" s="201">
        <f t="shared" si="15"/>
        <v>0</v>
      </c>
      <c r="BG100" s="201">
        <f t="shared" si="16"/>
        <v>0</v>
      </c>
      <c r="BH100" s="201">
        <f t="shared" si="17"/>
        <v>0</v>
      </c>
      <c r="BI100" s="201">
        <f t="shared" si="18"/>
        <v>0</v>
      </c>
      <c r="BJ100" s="22" t="s">
        <v>81</v>
      </c>
      <c r="BK100" s="201">
        <f t="shared" si="19"/>
        <v>0</v>
      </c>
      <c r="BL100" s="22" t="s">
        <v>442</v>
      </c>
      <c r="BM100" s="22" t="s">
        <v>255</v>
      </c>
    </row>
    <row r="101" spans="2:65" s="1" customFormat="1" ht="25.5" customHeight="1">
      <c r="B101" s="39"/>
      <c r="C101" s="190" t="s">
        <v>16</v>
      </c>
      <c r="D101" s="190" t="s">
        <v>135</v>
      </c>
      <c r="E101" s="191" t="s">
        <v>16</v>
      </c>
      <c r="F101" s="192" t="s">
        <v>518</v>
      </c>
      <c r="G101" s="193" t="s">
        <v>370</v>
      </c>
      <c r="H101" s="194">
        <v>4</v>
      </c>
      <c r="I101" s="195"/>
      <c r="J101" s="196">
        <f t="shared" si="10"/>
        <v>0</v>
      </c>
      <c r="K101" s="192" t="s">
        <v>21</v>
      </c>
      <c r="L101" s="59"/>
      <c r="M101" s="197" t="s">
        <v>21</v>
      </c>
      <c r="N101" s="198" t="s">
        <v>44</v>
      </c>
      <c r="O101" s="40"/>
      <c r="P101" s="199">
        <f t="shared" si="11"/>
        <v>0</v>
      </c>
      <c r="Q101" s="199">
        <v>0</v>
      </c>
      <c r="R101" s="199">
        <f t="shared" si="12"/>
        <v>0</v>
      </c>
      <c r="S101" s="199">
        <v>0</v>
      </c>
      <c r="T101" s="200">
        <f t="shared" si="13"/>
        <v>0</v>
      </c>
      <c r="AR101" s="22" t="s">
        <v>442</v>
      </c>
      <c r="AT101" s="22" t="s">
        <v>135</v>
      </c>
      <c r="AU101" s="22" t="s">
        <v>83</v>
      </c>
      <c r="AY101" s="22" t="s">
        <v>132</v>
      </c>
      <c r="BE101" s="201">
        <f t="shared" si="14"/>
        <v>0</v>
      </c>
      <c r="BF101" s="201">
        <f t="shared" si="15"/>
        <v>0</v>
      </c>
      <c r="BG101" s="201">
        <f t="shared" si="16"/>
        <v>0</v>
      </c>
      <c r="BH101" s="201">
        <f t="shared" si="17"/>
        <v>0</v>
      </c>
      <c r="BI101" s="201">
        <f t="shared" si="18"/>
        <v>0</v>
      </c>
      <c r="BJ101" s="22" t="s">
        <v>81</v>
      </c>
      <c r="BK101" s="201">
        <f t="shared" si="19"/>
        <v>0</v>
      </c>
      <c r="BL101" s="22" t="s">
        <v>442</v>
      </c>
      <c r="BM101" s="22" t="s">
        <v>263</v>
      </c>
    </row>
    <row r="102" spans="2:65" s="1" customFormat="1" ht="25.5" customHeight="1">
      <c r="B102" s="39"/>
      <c r="C102" s="190" t="s">
        <v>201</v>
      </c>
      <c r="D102" s="190" t="s">
        <v>135</v>
      </c>
      <c r="E102" s="191" t="s">
        <v>201</v>
      </c>
      <c r="F102" s="192" t="s">
        <v>519</v>
      </c>
      <c r="G102" s="193" t="s">
        <v>500</v>
      </c>
      <c r="H102" s="194">
        <v>1</v>
      </c>
      <c r="I102" s="195"/>
      <c r="J102" s="196">
        <f t="shared" si="10"/>
        <v>0</v>
      </c>
      <c r="K102" s="192" t="s">
        <v>21</v>
      </c>
      <c r="L102" s="59"/>
      <c r="M102" s="197" t="s">
        <v>21</v>
      </c>
      <c r="N102" s="198" t="s">
        <v>44</v>
      </c>
      <c r="O102" s="40"/>
      <c r="P102" s="199">
        <f t="shared" si="11"/>
        <v>0</v>
      </c>
      <c r="Q102" s="199">
        <v>0</v>
      </c>
      <c r="R102" s="199">
        <f t="shared" si="12"/>
        <v>0</v>
      </c>
      <c r="S102" s="199">
        <v>0</v>
      </c>
      <c r="T102" s="200">
        <f t="shared" si="13"/>
        <v>0</v>
      </c>
      <c r="AR102" s="22" t="s">
        <v>442</v>
      </c>
      <c r="AT102" s="22" t="s">
        <v>135</v>
      </c>
      <c r="AU102" s="22" t="s">
        <v>83</v>
      </c>
      <c r="AY102" s="22" t="s">
        <v>132</v>
      </c>
      <c r="BE102" s="201">
        <f t="shared" si="14"/>
        <v>0</v>
      </c>
      <c r="BF102" s="201">
        <f t="shared" si="15"/>
        <v>0</v>
      </c>
      <c r="BG102" s="201">
        <f t="shared" si="16"/>
        <v>0</v>
      </c>
      <c r="BH102" s="201">
        <f t="shared" si="17"/>
        <v>0</v>
      </c>
      <c r="BI102" s="201">
        <f t="shared" si="18"/>
        <v>0</v>
      </c>
      <c r="BJ102" s="22" t="s">
        <v>81</v>
      </c>
      <c r="BK102" s="201">
        <f t="shared" si="19"/>
        <v>0</v>
      </c>
      <c r="BL102" s="22" t="s">
        <v>442</v>
      </c>
      <c r="BM102" s="22" t="s">
        <v>273</v>
      </c>
    </row>
    <row r="103" spans="2:65" s="1" customFormat="1" ht="25.5" customHeight="1">
      <c r="B103" s="39"/>
      <c r="C103" s="190" t="s">
        <v>10</v>
      </c>
      <c r="D103" s="190" t="s">
        <v>135</v>
      </c>
      <c r="E103" s="191" t="s">
        <v>10</v>
      </c>
      <c r="F103" s="192" t="s">
        <v>520</v>
      </c>
      <c r="G103" s="193" t="s">
        <v>370</v>
      </c>
      <c r="H103" s="194">
        <v>4</v>
      </c>
      <c r="I103" s="195"/>
      <c r="J103" s="196">
        <f t="shared" si="10"/>
        <v>0</v>
      </c>
      <c r="K103" s="192" t="s">
        <v>21</v>
      </c>
      <c r="L103" s="59"/>
      <c r="M103" s="197" t="s">
        <v>21</v>
      </c>
      <c r="N103" s="198" t="s">
        <v>44</v>
      </c>
      <c r="O103" s="40"/>
      <c r="P103" s="199">
        <f t="shared" si="11"/>
        <v>0</v>
      </c>
      <c r="Q103" s="199">
        <v>0</v>
      </c>
      <c r="R103" s="199">
        <f t="shared" si="12"/>
        <v>0</v>
      </c>
      <c r="S103" s="199">
        <v>0</v>
      </c>
      <c r="T103" s="200">
        <f t="shared" si="13"/>
        <v>0</v>
      </c>
      <c r="AR103" s="22" t="s">
        <v>442</v>
      </c>
      <c r="AT103" s="22" t="s">
        <v>135</v>
      </c>
      <c r="AU103" s="22" t="s">
        <v>83</v>
      </c>
      <c r="AY103" s="22" t="s">
        <v>132</v>
      </c>
      <c r="BE103" s="201">
        <f t="shared" si="14"/>
        <v>0</v>
      </c>
      <c r="BF103" s="201">
        <f t="shared" si="15"/>
        <v>0</v>
      </c>
      <c r="BG103" s="201">
        <f t="shared" si="16"/>
        <v>0</v>
      </c>
      <c r="BH103" s="201">
        <f t="shared" si="17"/>
        <v>0</v>
      </c>
      <c r="BI103" s="201">
        <f t="shared" si="18"/>
        <v>0</v>
      </c>
      <c r="BJ103" s="22" t="s">
        <v>81</v>
      </c>
      <c r="BK103" s="201">
        <f t="shared" si="19"/>
        <v>0</v>
      </c>
      <c r="BL103" s="22" t="s">
        <v>442</v>
      </c>
      <c r="BM103" s="22" t="s">
        <v>282</v>
      </c>
    </row>
    <row r="104" spans="2:65" s="1" customFormat="1" ht="16.5" customHeight="1">
      <c r="B104" s="39"/>
      <c r="C104" s="190" t="s">
        <v>209</v>
      </c>
      <c r="D104" s="190" t="s">
        <v>135</v>
      </c>
      <c r="E104" s="191" t="s">
        <v>209</v>
      </c>
      <c r="F104" s="192" t="s">
        <v>521</v>
      </c>
      <c r="G104" s="193" t="s">
        <v>370</v>
      </c>
      <c r="H104" s="194">
        <v>3</v>
      </c>
      <c r="I104" s="195"/>
      <c r="J104" s="196">
        <f t="shared" si="10"/>
        <v>0</v>
      </c>
      <c r="K104" s="192" t="s">
        <v>21</v>
      </c>
      <c r="L104" s="59"/>
      <c r="M104" s="197" t="s">
        <v>21</v>
      </c>
      <c r="N104" s="198" t="s">
        <v>44</v>
      </c>
      <c r="O104" s="40"/>
      <c r="P104" s="199">
        <f t="shared" si="11"/>
        <v>0</v>
      </c>
      <c r="Q104" s="199">
        <v>0</v>
      </c>
      <c r="R104" s="199">
        <f t="shared" si="12"/>
        <v>0</v>
      </c>
      <c r="S104" s="199">
        <v>0</v>
      </c>
      <c r="T104" s="200">
        <f t="shared" si="13"/>
        <v>0</v>
      </c>
      <c r="AR104" s="22" t="s">
        <v>442</v>
      </c>
      <c r="AT104" s="22" t="s">
        <v>135</v>
      </c>
      <c r="AU104" s="22" t="s">
        <v>83</v>
      </c>
      <c r="AY104" s="22" t="s">
        <v>132</v>
      </c>
      <c r="BE104" s="201">
        <f t="shared" si="14"/>
        <v>0</v>
      </c>
      <c r="BF104" s="201">
        <f t="shared" si="15"/>
        <v>0</v>
      </c>
      <c r="BG104" s="201">
        <f t="shared" si="16"/>
        <v>0</v>
      </c>
      <c r="BH104" s="201">
        <f t="shared" si="17"/>
        <v>0</v>
      </c>
      <c r="BI104" s="201">
        <f t="shared" si="18"/>
        <v>0</v>
      </c>
      <c r="BJ104" s="22" t="s">
        <v>81</v>
      </c>
      <c r="BK104" s="201">
        <f t="shared" si="19"/>
        <v>0</v>
      </c>
      <c r="BL104" s="22" t="s">
        <v>442</v>
      </c>
      <c r="BM104" s="22" t="s">
        <v>232</v>
      </c>
    </row>
    <row r="105" spans="2:65" s="1" customFormat="1" ht="16.5" customHeight="1">
      <c r="B105" s="39"/>
      <c r="C105" s="190" t="s">
        <v>215</v>
      </c>
      <c r="D105" s="190" t="s">
        <v>135</v>
      </c>
      <c r="E105" s="191" t="s">
        <v>215</v>
      </c>
      <c r="F105" s="192" t="s">
        <v>522</v>
      </c>
      <c r="G105" s="193" t="s">
        <v>370</v>
      </c>
      <c r="H105" s="194">
        <v>112</v>
      </c>
      <c r="I105" s="195"/>
      <c r="J105" s="196">
        <f t="shared" si="10"/>
        <v>0</v>
      </c>
      <c r="K105" s="192" t="s">
        <v>21</v>
      </c>
      <c r="L105" s="59"/>
      <c r="M105" s="197" t="s">
        <v>21</v>
      </c>
      <c r="N105" s="198" t="s">
        <v>44</v>
      </c>
      <c r="O105" s="40"/>
      <c r="P105" s="199">
        <f t="shared" si="11"/>
        <v>0</v>
      </c>
      <c r="Q105" s="199">
        <v>0</v>
      </c>
      <c r="R105" s="199">
        <f t="shared" si="12"/>
        <v>0</v>
      </c>
      <c r="S105" s="199">
        <v>0</v>
      </c>
      <c r="T105" s="200">
        <f t="shared" si="13"/>
        <v>0</v>
      </c>
      <c r="AR105" s="22" t="s">
        <v>442</v>
      </c>
      <c r="AT105" s="22" t="s">
        <v>135</v>
      </c>
      <c r="AU105" s="22" t="s">
        <v>83</v>
      </c>
      <c r="AY105" s="22" t="s">
        <v>132</v>
      </c>
      <c r="BE105" s="201">
        <f t="shared" si="14"/>
        <v>0</v>
      </c>
      <c r="BF105" s="201">
        <f t="shared" si="15"/>
        <v>0</v>
      </c>
      <c r="BG105" s="201">
        <f t="shared" si="16"/>
        <v>0</v>
      </c>
      <c r="BH105" s="201">
        <f t="shared" si="17"/>
        <v>0</v>
      </c>
      <c r="BI105" s="201">
        <f t="shared" si="18"/>
        <v>0</v>
      </c>
      <c r="BJ105" s="22" t="s">
        <v>81</v>
      </c>
      <c r="BK105" s="201">
        <f t="shared" si="19"/>
        <v>0</v>
      </c>
      <c r="BL105" s="22" t="s">
        <v>442</v>
      </c>
      <c r="BM105" s="22" t="s">
        <v>307</v>
      </c>
    </row>
    <row r="106" spans="2:65" s="1" customFormat="1" ht="16.5" customHeight="1">
      <c r="B106" s="39"/>
      <c r="C106" s="190" t="s">
        <v>223</v>
      </c>
      <c r="D106" s="190" t="s">
        <v>135</v>
      </c>
      <c r="E106" s="191" t="s">
        <v>223</v>
      </c>
      <c r="F106" s="192" t="s">
        <v>523</v>
      </c>
      <c r="G106" s="193" t="s">
        <v>370</v>
      </c>
      <c r="H106" s="194">
        <v>26</v>
      </c>
      <c r="I106" s="195"/>
      <c r="J106" s="196">
        <f t="shared" si="10"/>
        <v>0</v>
      </c>
      <c r="K106" s="192" t="s">
        <v>21</v>
      </c>
      <c r="L106" s="59"/>
      <c r="M106" s="197" t="s">
        <v>21</v>
      </c>
      <c r="N106" s="198" t="s">
        <v>44</v>
      </c>
      <c r="O106" s="40"/>
      <c r="P106" s="199">
        <f t="shared" si="11"/>
        <v>0</v>
      </c>
      <c r="Q106" s="199">
        <v>0</v>
      </c>
      <c r="R106" s="199">
        <f t="shared" si="12"/>
        <v>0</v>
      </c>
      <c r="S106" s="199">
        <v>0</v>
      </c>
      <c r="T106" s="200">
        <f t="shared" si="13"/>
        <v>0</v>
      </c>
      <c r="AR106" s="22" t="s">
        <v>442</v>
      </c>
      <c r="AT106" s="22" t="s">
        <v>135</v>
      </c>
      <c r="AU106" s="22" t="s">
        <v>83</v>
      </c>
      <c r="AY106" s="22" t="s">
        <v>132</v>
      </c>
      <c r="BE106" s="201">
        <f t="shared" si="14"/>
        <v>0</v>
      </c>
      <c r="BF106" s="201">
        <f t="shared" si="15"/>
        <v>0</v>
      </c>
      <c r="BG106" s="201">
        <f t="shared" si="16"/>
        <v>0</v>
      </c>
      <c r="BH106" s="201">
        <f t="shared" si="17"/>
        <v>0</v>
      </c>
      <c r="BI106" s="201">
        <f t="shared" si="18"/>
        <v>0</v>
      </c>
      <c r="BJ106" s="22" t="s">
        <v>81</v>
      </c>
      <c r="BK106" s="201">
        <f t="shared" si="19"/>
        <v>0</v>
      </c>
      <c r="BL106" s="22" t="s">
        <v>442</v>
      </c>
      <c r="BM106" s="22" t="s">
        <v>315</v>
      </c>
    </row>
    <row r="107" spans="2:65" s="1" customFormat="1" ht="25.5" customHeight="1">
      <c r="B107" s="39"/>
      <c r="C107" s="190" t="s">
        <v>228</v>
      </c>
      <c r="D107" s="190" t="s">
        <v>135</v>
      </c>
      <c r="E107" s="191" t="s">
        <v>228</v>
      </c>
      <c r="F107" s="192" t="s">
        <v>524</v>
      </c>
      <c r="G107" s="193" t="s">
        <v>500</v>
      </c>
      <c r="H107" s="194">
        <v>27</v>
      </c>
      <c r="I107" s="195"/>
      <c r="J107" s="196">
        <f t="shared" si="10"/>
        <v>0</v>
      </c>
      <c r="K107" s="192" t="s">
        <v>21</v>
      </c>
      <c r="L107" s="59"/>
      <c r="M107" s="197" t="s">
        <v>21</v>
      </c>
      <c r="N107" s="198" t="s">
        <v>44</v>
      </c>
      <c r="O107" s="40"/>
      <c r="P107" s="199">
        <f t="shared" si="11"/>
        <v>0</v>
      </c>
      <c r="Q107" s="199">
        <v>0</v>
      </c>
      <c r="R107" s="199">
        <f t="shared" si="12"/>
        <v>0</v>
      </c>
      <c r="S107" s="199">
        <v>0</v>
      </c>
      <c r="T107" s="200">
        <f t="shared" si="13"/>
        <v>0</v>
      </c>
      <c r="AR107" s="22" t="s">
        <v>442</v>
      </c>
      <c r="AT107" s="22" t="s">
        <v>135</v>
      </c>
      <c r="AU107" s="22" t="s">
        <v>83</v>
      </c>
      <c r="AY107" s="22" t="s">
        <v>132</v>
      </c>
      <c r="BE107" s="201">
        <f t="shared" si="14"/>
        <v>0</v>
      </c>
      <c r="BF107" s="201">
        <f t="shared" si="15"/>
        <v>0</v>
      </c>
      <c r="BG107" s="201">
        <f t="shared" si="16"/>
        <v>0</v>
      </c>
      <c r="BH107" s="201">
        <f t="shared" si="17"/>
        <v>0</v>
      </c>
      <c r="BI107" s="201">
        <f t="shared" si="18"/>
        <v>0</v>
      </c>
      <c r="BJ107" s="22" t="s">
        <v>81</v>
      </c>
      <c r="BK107" s="201">
        <f t="shared" si="19"/>
        <v>0</v>
      </c>
      <c r="BL107" s="22" t="s">
        <v>442</v>
      </c>
      <c r="BM107" s="22" t="s">
        <v>324</v>
      </c>
    </row>
    <row r="108" spans="2:65" s="1" customFormat="1" ht="25.5" customHeight="1">
      <c r="B108" s="39"/>
      <c r="C108" s="190" t="s">
        <v>235</v>
      </c>
      <c r="D108" s="190" t="s">
        <v>135</v>
      </c>
      <c r="E108" s="191" t="s">
        <v>235</v>
      </c>
      <c r="F108" s="192" t="s">
        <v>525</v>
      </c>
      <c r="G108" s="193" t="s">
        <v>370</v>
      </c>
      <c r="H108" s="194">
        <v>42</v>
      </c>
      <c r="I108" s="195"/>
      <c r="J108" s="196">
        <f t="shared" si="10"/>
        <v>0</v>
      </c>
      <c r="K108" s="192" t="s">
        <v>21</v>
      </c>
      <c r="L108" s="59"/>
      <c r="M108" s="197" t="s">
        <v>21</v>
      </c>
      <c r="N108" s="198" t="s">
        <v>44</v>
      </c>
      <c r="O108" s="40"/>
      <c r="P108" s="199">
        <f t="shared" si="11"/>
        <v>0</v>
      </c>
      <c r="Q108" s="199">
        <v>0</v>
      </c>
      <c r="R108" s="199">
        <f t="shared" si="12"/>
        <v>0</v>
      </c>
      <c r="S108" s="199">
        <v>0</v>
      </c>
      <c r="T108" s="200">
        <f t="shared" si="13"/>
        <v>0</v>
      </c>
      <c r="AR108" s="22" t="s">
        <v>442</v>
      </c>
      <c r="AT108" s="22" t="s">
        <v>135</v>
      </c>
      <c r="AU108" s="22" t="s">
        <v>83</v>
      </c>
      <c r="AY108" s="22" t="s">
        <v>132</v>
      </c>
      <c r="BE108" s="201">
        <f t="shared" si="14"/>
        <v>0</v>
      </c>
      <c r="BF108" s="201">
        <f t="shared" si="15"/>
        <v>0</v>
      </c>
      <c r="BG108" s="201">
        <f t="shared" si="16"/>
        <v>0</v>
      </c>
      <c r="BH108" s="201">
        <f t="shared" si="17"/>
        <v>0</v>
      </c>
      <c r="BI108" s="201">
        <f t="shared" si="18"/>
        <v>0</v>
      </c>
      <c r="BJ108" s="22" t="s">
        <v>81</v>
      </c>
      <c r="BK108" s="201">
        <f t="shared" si="19"/>
        <v>0</v>
      </c>
      <c r="BL108" s="22" t="s">
        <v>442</v>
      </c>
      <c r="BM108" s="22" t="s">
        <v>332</v>
      </c>
    </row>
    <row r="109" spans="2:65" s="1" customFormat="1" ht="38.25" customHeight="1">
      <c r="B109" s="39"/>
      <c r="C109" s="190" t="s">
        <v>9</v>
      </c>
      <c r="D109" s="190" t="s">
        <v>135</v>
      </c>
      <c r="E109" s="191" t="s">
        <v>9</v>
      </c>
      <c r="F109" s="192" t="s">
        <v>526</v>
      </c>
      <c r="G109" s="193" t="s">
        <v>500</v>
      </c>
      <c r="H109" s="194">
        <v>12</v>
      </c>
      <c r="I109" s="195"/>
      <c r="J109" s="196">
        <f t="shared" si="10"/>
        <v>0</v>
      </c>
      <c r="K109" s="192" t="s">
        <v>21</v>
      </c>
      <c r="L109" s="59"/>
      <c r="M109" s="197" t="s">
        <v>21</v>
      </c>
      <c r="N109" s="198" t="s">
        <v>44</v>
      </c>
      <c r="O109" s="40"/>
      <c r="P109" s="199">
        <f t="shared" si="11"/>
        <v>0</v>
      </c>
      <c r="Q109" s="199">
        <v>0</v>
      </c>
      <c r="R109" s="199">
        <f t="shared" si="12"/>
        <v>0</v>
      </c>
      <c r="S109" s="199">
        <v>0</v>
      </c>
      <c r="T109" s="200">
        <f t="shared" si="13"/>
        <v>0</v>
      </c>
      <c r="AR109" s="22" t="s">
        <v>442</v>
      </c>
      <c r="AT109" s="22" t="s">
        <v>135</v>
      </c>
      <c r="AU109" s="22" t="s">
        <v>83</v>
      </c>
      <c r="AY109" s="22" t="s">
        <v>132</v>
      </c>
      <c r="BE109" s="201">
        <f t="shared" si="14"/>
        <v>0</v>
      </c>
      <c r="BF109" s="201">
        <f t="shared" si="15"/>
        <v>0</v>
      </c>
      <c r="BG109" s="201">
        <f t="shared" si="16"/>
        <v>0</v>
      </c>
      <c r="BH109" s="201">
        <f t="shared" si="17"/>
        <v>0</v>
      </c>
      <c r="BI109" s="201">
        <f t="shared" si="18"/>
        <v>0</v>
      </c>
      <c r="BJ109" s="22" t="s">
        <v>81</v>
      </c>
      <c r="BK109" s="201">
        <f t="shared" si="19"/>
        <v>0</v>
      </c>
      <c r="BL109" s="22" t="s">
        <v>442</v>
      </c>
      <c r="BM109" s="22" t="s">
        <v>342</v>
      </c>
    </row>
    <row r="110" spans="2:65" s="1" customFormat="1" ht="16.5" customHeight="1">
      <c r="B110" s="39"/>
      <c r="C110" s="190" t="s">
        <v>244</v>
      </c>
      <c r="D110" s="190" t="s">
        <v>135</v>
      </c>
      <c r="E110" s="191" t="s">
        <v>244</v>
      </c>
      <c r="F110" s="192" t="s">
        <v>527</v>
      </c>
      <c r="G110" s="193" t="s">
        <v>500</v>
      </c>
      <c r="H110" s="194">
        <v>3</v>
      </c>
      <c r="I110" s="195"/>
      <c r="J110" s="196">
        <f t="shared" si="10"/>
        <v>0</v>
      </c>
      <c r="K110" s="192" t="s">
        <v>21</v>
      </c>
      <c r="L110" s="59"/>
      <c r="M110" s="197" t="s">
        <v>21</v>
      </c>
      <c r="N110" s="198" t="s">
        <v>44</v>
      </c>
      <c r="O110" s="40"/>
      <c r="P110" s="199">
        <f t="shared" si="11"/>
        <v>0</v>
      </c>
      <c r="Q110" s="199">
        <v>0</v>
      </c>
      <c r="R110" s="199">
        <f t="shared" si="12"/>
        <v>0</v>
      </c>
      <c r="S110" s="199">
        <v>0</v>
      </c>
      <c r="T110" s="200">
        <f t="shared" si="13"/>
        <v>0</v>
      </c>
      <c r="AR110" s="22" t="s">
        <v>442</v>
      </c>
      <c r="AT110" s="22" t="s">
        <v>135</v>
      </c>
      <c r="AU110" s="22" t="s">
        <v>83</v>
      </c>
      <c r="AY110" s="22" t="s">
        <v>132</v>
      </c>
      <c r="BE110" s="201">
        <f t="shared" si="14"/>
        <v>0</v>
      </c>
      <c r="BF110" s="201">
        <f t="shared" si="15"/>
        <v>0</v>
      </c>
      <c r="BG110" s="201">
        <f t="shared" si="16"/>
        <v>0</v>
      </c>
      <c r="BH110" s="201">
        <f t="shared" si="17"/>
        <v>0</v>
      </c>
      <c r="BI110" s="201">
        <f t="shared" si="18"/>
        <v>0</v>
      </c>
      <c r="BJ110" s="22" t="s">
        <v>81</v>
      </c>
      <c r="BK110" s="201">
        <f t="shared" si="19"/>
        <v>0</v>
      </c>
      <c r="BL110" s="22" t="s">
        <v>442</v>
      </c>
      <c r="BM110" s="22" t="s">
        <v>350</v>
      </c>
    </row>
    <row r="111" spans="2:65" s="1" customFormat="1" ht="25.5" customHeight="1">
      <c r="B111" s="39"/>
      <c r="C111" s="190" t="s">
        <v>249</v>
      </c>
      <c r="D111" s="190" t="s">
        <v>135</v>
      </c>
      <c r="E111" s="191" t="s">
        <v>249</v>
      </c>
      <c r="F111" s="192" t="s">
        <v>528</v>
      </c>
      <c r="G111" s="193" t="s">
        <v>500</v>
      </c>
      <c r="H111" s="194">
        <v>1</v>
      </c>
      <c r="I111" s="195"/>
      <c r="J111" s="196">
        <f t="shared" si="10"/>
        <v>0</v>
      </c>
      <c r="K111" s="192" t="s">
        <v>21</v>
      </c>
      <c r="L111" s="59"/>
      <c r="M111" s="197" t="s">
        <v>21</v>
      </c>
      <c r="N111" s="198" t="s">
        <v>44</v>
      </c>
      <c r="O111" s="40"/>
      <c r="P111" s="199">
        <f t="shared" si="11"/>
        <v>0</v>
      </c>
      <c r="Q111" s="199">
        <v>0</v>
      </c>
      <c r="R111" s="199">
        <f t="shared" si="12"/>
        <v>0</v>
      </c>
      <c r="S111" s="199">
        <v>0</v>
      </c>
      <c r="T111" s="200">
        <f t="shared" si="13"/>
        <v>0</v>
      </c>
      <c r="AR111" s="22" t="s">
        <v>442</v>
      </c>
      <c r="AT111" s="22" t="s">
        <v>135</v>
      </c>
      <c r="AU111" s="22" t="s">
        <v>83</v>
      </c>
      <c r="AY111" s="22" t="s">
        <v>132</v>
      </c>
      <c r="BE111" s="201">
        <f t="shared" si="14"/>
        <v>0</v>
      </c>
      <c r="BF111" s="201">
        <f t="shared" si="15"/>
        <v>0</v>
      </c>
      <c r="BG111" s="201">
        <f t="shared" si="16"/>
        <v>0</v>
      </c>
      <c r="BH111" s="201">
        <f t="shared" si="17"/>
        <v>0</v>
      </c>
      <c r="BI111" s="201">
        <f t="shared" si="18"/>
        <v>0</v>
      </c>
      <c r="BJ111" s="22" t="s">
        <v>81</v>
      </c>
      <c r="BK111" s="201">
        <f t="shared" si="19"/>
        <v>0</v>
      </c>
      <c r="BL111" s="22" t="s">
        <v>442</v>
      </c>
      <c r="BM111" s="22" t="s">
        <v>362</v>
      </c>
    </row>
    <row r="112" spans="2:65" s="1" customFormat="1" ht="16.5" customHeight="1">
      <c r="B112" s="39"/>
      <c r="C112" s="190" t="s">
        <v>255</v>
      </c>
      <c r="D112" s="190" t="s">
        <v>135</v>
      </c>
      <c r="E112" s="191" t="s">
        <v>255</v>
      </c>
      <c r="F112" s="192" t="s">
        <v>529</v>
      </c>
      <c r="G112" s="193" t="s">
        <v>500</v>
      </c>
      <c r="H112" s="194">
        <v>2</v>
      </c>
      <c r="I112" s="195"/>
      <c r="J112" s="196">
        <f t="shared" si="10"/>
        <v>0</v>
      </c>
      <c r="K112" s="192" t="s">
        <v>21</v>
      </c>
      <c r="L112" s="59"/>
      <c r="M112" s="197" t="s">
        <v>21</v>
      </c>
      <c r="N112" s="198" t="s">
        <v>44</v>
      </c>
      <c r="O112" s="40"/>
      <c r="P112" s="199">
        <f t="shared" si="11"/>
        <v>0</v>
      </c>
      <c r="Q112" s="199">
        <v>0</v>
      </c>
      <c r="R112" s="199">
        <f t="shared" si="12"/>
        <v>0</v>
      </c>
      <c r="S112" s="199">
        <v>0</v>
      </c>
      <c r="T112" s="200">
        <f t="shared" si="13"/>
        <v>0</v>
      </c>
      <c r="AR112" s="22" t="s">
        <v>442</v>
      </c>
      <c r="AT112" s="22" t="s">
        <v>135</v>
      </c>
      <c r="AU112" s="22" t="s">
        <v>83</v>
      </c>
      <c r="AY112" s="22" t="s">
        <v>132</v>
      </c>
      <c r="BE112" s="201">
        <f t="shared" si="14"/>
        <v>0</v>
      </c>
      <c r="BF112" s="201">
        <f t="shared" si="15"/>
        <v>0</v>
      </c>
      <c r="BG112" s="201">
        <f t="shared" si="16"/>
        <v>0</v>
      </c>
      <c r="BH112" s="201">
        <f t="shared" si="17"/>
        <v>0</v>
      </c>
      <c r="BI112" s="201">
        <f t="shared" si="18"/>
        <v>0</v>
      </c>
      <c r="BJ112" s="22" t="s">
        <v>81</v>
      </c>
      <c r="BK112" s="201">
        <f t="shared" si="19"/>
        <v>0</v>
      </c>
      <c r="BL112" s="22" t="s">
        <v>442</v>
      </c>
      <c r="BM112" s="22" t="s">
        <v>373</v>
      </c>
    </row>
    <row r="113" spans="2:65" s="1" customFormat="1" ht="16.5" customHeight="1">
      <c r="B113" s="39"/>
      <c r="C113" s="190" t="s">
        <v>259</v>
      </c>
      <c r="D113" s="190" t="s">
        <v>135</v>
      </c>
      <c r="E113" s="191" t="s">
        <v>259</v>
      </c>
      <c r="F113" s="192" t="s">
        <v>530</v>
      </c>
      <c r="G113" s="193" t="s">
        <v>500</v>
      </c>
      <c r="H113" s="194">
        <v>1</v>
      </c>
      <c r="I113" s="195"/>
      <c r="J113" s="196">
        <f t="shared" si="10"/>
        <v>0</v>
      </c>
      <c r="K113" s="192" t="s">
        <v>21</v>
      </c>
      <c r="L113" s="59"/>
      <c r="M113" s="197" t="s">
        <v>21</v>
      </c>
      <c r="N113" s="198" t="s">
        <v>44</v>
      </c>
      <c r="O113" s="40"/>
      <c r="P113" s="199">
        <f t="shared" si="11"/>
        <v>0</v>
      </c>
      <c r="Q113" s="199">
        <v>0</v>
      </c>
      <c r="R113" s="199">
        <f t="shared" si="12"/>
        <v>0</v>
      </c>
      <c r="S113" s="199">
        <v>0</v>
      </c>
      <c r="T113" s="200">
        <f t="shared" si="13"/>
        <v>0</v>
      </c>
      <c r="AR113" s="22" t="s">
        <v>442</v>
      </c>
      <c r="AT113" s="22" t="s">
        <v>135</v>
      </c>
      <c r="AU113" s="22" t="s">
        <v>83</v>
      </c>
      <c r="AY113" s="22" t="s">
        <v>132</v>
      </c>
      <c r="BE113" s="201">
        <f t="shared" si="14"/>
        <v>0</v>
      </c>
      <c r="BF113" s="201">
        <f t="shared" si="15"/>
        <v>0</v>
      </c>
      <c r="BG113" s="201">
        <f t="shared" si="16"/>
        <v>0</v>
      </c>
      <c r="BH113" s="201">
        <f t="shared" si="17"/>
        <v>0</v>
      </c>
      <c r="BI113" s="201">
        <f t="shared" si="18"/>
        <v>0</v>
      </c>
      <c r="BJ113" s="22" t="s">
        <v>81</v>
      </c>
      <c r="BK113" s="201">
        <f t="shared" si="19"/>
        <v>0</v>
      </c>
      <c r="BL113" s="22" t="s">
        <v>442</v>
      </c>
      <c r="BM113" s="22" t="s">
        <v>384</v>
      </c>
    </row>
    <row r="114" spans="2:65" s="1" customFormat="1" ht="16.5" customHeight="1">
      <c r="B114" s="39"/>
      <c r="C114" s="190" t="s">
        <v>263</v>
      </c>
      <c r="D114" s="190" t="s">
        <v>135</v>
      </c>
      <c r="E114" s="191" t="s">
        <v>263</v>
      </c>
      <c r="F114" s="192" t="s">
        <v>531</v>
      </c>
      <c r="G114" s="193" t="s">
        <v>247</v>
      </c>
      <c r="H114" s="194">
        <v>98</v>
      </c>
      <c r="I114" s="195"/>
      <c r="J114" s="196">
        <f t="shared" si="10"/>
        <v>0</v>
      </c>
      <c r="K114" s="192" t="s">
        <v>21</v>
      </c>
      <c r="L114" s="59"/>
      <c r="M114" s="197" t="s">
        <v>21</v>
      </c>
      <c r="N114" s="198" t="s">
        <v>44</v>
      </c>
      <c r="O114" s="40"/>
      <c r="P114" s="199">
        <f t="shared" si="11"/>
        <v>0</v>
      </c>
      <c r="Q114" s="199">
        <v>0</v>
      </c>
      <c r="R114" s="199">
        <f t="shared" si="12"/>
        <v>0</v>
      </c>
      <c r="S114" s="199">
        <v>0</v>
      </c>
      <c r="T114" s="200">
        <f t="shared" si="13"/>
        <v>0</v>
      </c>
      <c r="AR114" s="22" t="s">
        <v>442</v>
      </c>
      <c r="AT114" s="22" t="s">
        <v>135</v>
      </c>
      <c r="AU114" s="22" t="s">
        <v>83</v>
      </c>
      <c r="AY114" s="22" t="s">
        <v>132</v>
      </c>
      <c r="BE114" s="201">
        <f t="shared" si="14"/>
        <v>0</v>
      </c>
      <c r="BF114" s="201">
        <f t="shared" si="15"/>
        <v>0</v>
      </c>
      <c r="BG114" s="201">
        <f t="shared" si="16"/>
        <v>0</v>
      </c>
      <c r="BH114" s="201">
        <f t="shared" si="17"/>
        <v>0</v>
      </c>
      <c r="BI114" s="201">
        <f t="shared" si="18"/>
        <v>0</v>
      </c>
      <c r="BJ114" s="22" t="s">
        <v>81</v>
      </c>
      <c r="BK114" s="201">
        <f t="shared" si="19"/>
        <v>0</v>
      </c>
      <c r="BL114" s="22" t="s">
        <v>442</v>
      </c>
      <c r="BM114" s="22" t="s">
        <v>394</v>
      </c>
    </row>
    <row r="115" spans="2:65" s="1" customFormat="1" ht="16.5" customHeight="1">
      <c r="B115" s="39"/>
      <c r="C115" s="190" t="s">
        <v>267</v>
      </c>
      <c r="D115" s="190" t="s">
        <v>135</v>
      </c>
      <c r="E115" s="191" t="s">
        <v>267</v>
      </c>
      <c r="F115" s="192" t="s">
        <v>532</v>
      </c>
      <c r="G115" s="193" t="s">
        <v>500</v>
      </c>
      <c r="H115" s="194">
        <v>1</v>
      </c>
      <c r="I115" s="195"/>
      <c r="J115" s="196">
        <f t="shared" si="10"/>
        <v>0</v>
      </c>
      <c r="K115" s="192" t="s">
        <v>21</v>
      </c>
      <c r="L115" s="59"/>
      <c r="M115" s="197" t="s">
        <v>21</v>
      </c>
      <c r="N115" s="198" t="s">
        <v>44</v>
      </c>
      <c r="O115" s="40"/>
      <c r="P115" s="199">
        <f t="shared" si="11"/>
        <v>0</v>
      </c>
      <c r="Q115" s="199">
        <v>0</v>
      </c>
      <c r="R115" s="199">
        <f t="shared" si="12"/>
        <v>0</v>
      </c>
      <c r="S115" s="199">
        <v>0</v>
      </c>
      <c r="T115" s="200">
        <f t="shared" si="13"/>
        <v>0</v>
      </c>
      <c r="AR115" s="22" t="s">
        <v>442</v>
      </c>
      <c r="AT115" s="22" t="s">
        <v>135</v>
      </c>
      <c r="AU115" s="22" t="s">
        <v>83</v>
      </c>
      <c r="AY115" s="22" t="s">
        <v>132</v>
      </c>
      <c r="BE115" s="201">
        <f t="shared" si="14"/>
        <v>0</v>
      </c>
      <c r="BF115" s="201">
        <f t="shared" si="15"/>
        <v>0</v>
      </c>
      <c r="BG115" s="201">
        <f t="shared" si="16"/>
        <v>0</v>
      </c>
      <c r="BH115" s="201">
        <f t="shared" si="17"/>
        <v>0</v>
      </c>
      <c r="BI115" s="201">
        <f t="shared" si="18"/>
        <v>0</v>
      </c>
      <c r="BJ115" s="22" t="s">
        <v>81</v>
      </c>
      <c r="BK115" s="201">
        <f t="shared" si="19"/>
        <v>0</v>
      </c>
      <c r="BL115" s="22" t="s">
        <v>442</v>
      </c>
      <c r="BM115" s="22" t="s">
        <v>402</v>
      </c>
    </row>
    <row r="116" spans="2:65" s="1" customFormat="1" ht="16.5" customHeight="1">
      <c r="B116" s="39"/>
      <c r="C116" s="190" t="s">
        <v>273</v>
      </c>
      <c r="D116" s="190" t="s">
        <v>135</v>
      </c>
      <c r="E116" s="191" t="s">
        <v>273</v>
      </c>
      <c r="F116" s="192" t="s">
        <v>533</v>
      </c>
      <c r="G116" s="193" t="s">
        <v>21</v>
      </c>
      <c r="H116" s="194">
        <v>1</v>
      </c>
      <c r="I116" s="195"/>
      <c r="J116" s="196">
        <f t="shared" si="10"/>
        <v>0</v>
      </c>
      <c r="K116" s="192" t="s">
        <v>21</v>
      </c>
      <c r="L116" s="59"/>
      <c r="M116" s="197" t="s">
        <v>21</v>
      </c>
      <c r="N116" s="198" t="s">
        <v>44</v>
      </c>
      <c r="O116" s="40"/>
      <c r="P116" s="199">
        <f t="shared" si="11"/>
        <v>0</v>
      </c>
      <c r="Q116" s="199">
        <v>0</v>
      </c>
      <c r="R116" s="199">
        <f t="shared" si="12"/>
        <v>0</v>
      </c>
      <c r="S116" s="199">
        <v>0</v>
      </c>
      <c r="T116" s="200">
        <f t="shared" si="13"/>
        <v>0</v>
      </c>
      <c r="AR116" s="22" t="s">
        <v>442</v>
      </c>
      <c r="AT116" s="22" t="s">
        <v>135</v>
      </c>
      <c r="AU116" s="22" t="s">
        <v>83</v>
      </c>
      <c r="AY116" s="22" t="s">
        <v>132</v>
      </c>
      <c r="BE116" s="201">
        <f t="shared" si="14"/>
        <v>0</v>
      </c>
      <c r="BF116" s="201">
        <f t="shared" si="15"/>
        <v>0</v>
      </c>
      <c r="BG116" s="201">
        <f t="shared" si="16"/>
        <v>0</v>
      </c>
      <c r="BH116" s="201">
        <f t="shared" si="17"/>
        <v>0</v>
      </c>
      <c r="BI116" s="201">
        <f t="shared" si="18"/>
        <v>0</v>
      </c>
      <c r="BJ116" s="22" t="s">
        <v>81</v>
      </c>
      <c r="BK116" s="201">
        <f t="shared" si="19"/>
        <v>0</v>
      </c>
      <c r="BL116" s="22" t="s">
        <v>442</v>
      </c>
      <c r="BM116" s="22" t="s">
        <v>412</v>
      </c>
    </row>
    <row r="117" spans="2:65" s="10" customFormat="1" ht="37.35" customHeight="1">
      <c r="B117" s="174"/>
      <c r="C117" s="175"/>
      <c r="D117" s="176" t="s">
        <v>72</v>
      </c>
      <c r="E117" s="177" t="s">
        <v>534</v>
      </c>
      <c r="F117" s="177" t="s">
        <v>535</v>
      </c>
      <c r="G117" s="175"/>
      <c r="H117" s="175"/>
      <c r="I117" s="178"/>
      <c r="J117" s="179">
        <f>BK117</f>
        <v>0</v>
      </c>
      <c r="K117" s="175"/>
      <c r="L117" s="180"/>
      <c r="M117" s="181"/>
      <c r="N117" s="182"/>
      <c r="O117" s="182"/>
      <c r="P117" s="183">
        <f>SUM(P118:P124)</f>
        <v>0</v>
      </c>
      <c r="Q117" s="182"/>
      <c r="R117" s="183">
        <f>SUM(R118:R124)</f>
        <v>0</v>
      </c>
      <c r="S117" s="182"/>
      <c r="T117" s="184">
        <f>SUM(T118:T124)</f>
        <v>0</v>
      </c>
      <c r="AR117" s="185" t="s">
        <v>133</v>
      </c>
      <c r="AT117" s="186" t="s">
        <v>72</v>
      </c>
      <c r="AU117" s="186" t="s">
        <v>73</v>
      </c>
      <c r="AY117" s="185" t="s">
        <v>132</v>
      </c>
      <c r="BK117" s="187">
        <f>SUM(BK118:BK124)</f>
        <v>0</v>
      </c>
    </row>
    <row r="118" spans="2:65" s="1" customFormat="1" ht="25.5" customHeight="1">
      <c r="B118" s="39"/>
      <c r="C118" s="190" t="s">
        <v>278</v>
      </c>
      <c r="D118" s="190" t="s">
        <v>135</v>
      </c>
      <c r="E118" s="191" t="s">
        <v>278</v>
      </c>
      <c r="F118" s="192" t="s">
        <v>536</v>
      </c>
      <c r="G118" s="193" t="s">
        <v>500</v>
      </c>
      <c r="H118" s="194">
        <v>2</v>
      </c>
      <c r="I118" s="195"/>
      <c r="J118" s="196">
        <f t="shared" ref="J118:J124" si="20">ROUND(I118*H118,2)</f>
        <v>0</v>
      </c>
      <c r="K118" s="192" t="s">
        <v>21</v>
      </c>
      <c r="L118" s="59"/>
      <c r="M118" s="197" t="s">
        <v>21</v>
      </c>
      <c r="N118" s="198" t="s">
        <v>44</v>
      </c>
      <c r="O118" s="40"/>
      <c r="P118" s="199">
        <f t="shared" ref="P118:P124" si="21">O118*H118</f>
        <v>0</v>
      </c>
      <c r="Q118" s="199">
        <v>0</v>
      </c>
      <c r="R118" s="199">
        <f t="shared" ref="R118:R124" si="22">Q118*H118</f>
        <v>0</v>
      </c>
      <c r="S118" s="199">
        <v>0</v>
      </c>
      <c r="T118" s="200">
        <f t="shared" ref="T118:T124" si="23">S118*H118</f>
        <v>0</v>
      </c>
      <c r="AR118" s="22" t="s">
        <v>442</v>
      </c>
      <c r="AT118" s="22" t="s">
        <v>135</v>
      </c>
      <c r="AU118" s="22" t="s">
        <v>81</v>
      </c>
      <c r="AY118" s="22" t="s">
        <v>132</v>
      </c>
      <c r="BE118" s="201">
        <f t="shared" ref="BE118:BE124" si="24">IF(N118="základní",J118,0)</f>
        <v>0</v>
      </c>
      <c r="BF118" s="201">
        <f t="shared" ref="BF118:BF124" si="25">IF(N118="snížená",J118,0)</f>
        <v>0</v>
      </c>
      <c r="BG118" s="201">
        <f t="shared" ref="BG118:BG124" si="26">IF(N118="zákl. přenesená",J118,0)</f>
        <v>0</v>
      </c>
      <c r="BH118" s="201">
        <f t="shared" ref="BH118:BH124" si="27">IF(N118="sníž. přenesená",J118,0)</f>
        <v>0</v>
      </c>
      <c r="BI118" s="201">
        <f t="shared" ref="BI118:BI124" si="28">IF(N118="nulová",J118,0)</f>
        <v>0</v>
      </c>
      <c r="BJ118" s="22" t="s">
        <v>81</v>
      </c>
      <c r="BK118" s="201">
        <f t="shared" ref="BK118:BK124" si="29">ROUND(I118*H118,2)</f>
        <v>0</v>
      </c>
      <c r="BL118" s="22" t="s">
        <v>442</v>
      </c>
      <c r="BM118" s="22" t="s">
        <v>422</v>
      </c>
    </row>
    <row r="119" spans="2:65" s="1" customFormat="1" ht="25.5" customHeight="1">
      <c r="B119" s="39"/>
      <c r="C119" s="190" t="s">
        <v>282</v>
      </c>
      <c r="D119" s="190" t="s">
        <v>135</v>
      </c>
      <c r="E119" s="191" t="s">
        <v>282</v>
      </c>
      <c r="F119" s="192" t="s">
        <v>537</v>
      </c>
      <c r="G119" s="193" t="s">
        <v>500</v>
      </c>
      <c r="H119" s="194">
        <v>2</v>
      </c>
      <c r="I119" s="195"/>
      <c r="J119" s="196">
        <f t="shared" si="20"/>
        <v>0</v>
      </c>
      <c r="K119" s="192" t="s">
        <v>21</v>
      </c>
      <c r="L119" s="59"/>
      <c r="M119" s="197" t="s">
        <v>21</v>
      </c>
      <c r="N119" s="198" t="s">
        <v>44</v>
      </c>
      <c r="O119" s="40"/>
      <c r="P119" s="199">
        <f t="shared" si="21"/>
        <v>0</v>
      </c>
      <c r="Q119" s="199">
        <v>0</v>
      </c>
      <c r="R119" s="199">
        <f t="shared" si="22"/>
        <v>0</v>
      </c>
      <c r="S119" s="199">
        <v>0</v>
      </c>
      <c r="T119" s="200">
        <f t="shared" si="23"/>
        <v>0</v>
      </c>
      <c r="AR119" s="22" t="s">
        <v>442</v>
      </c>
      <c r="AT119" s="22" t="s">
        <v>135</v>
      </c>
      <c r="AU119" s="22" t="s">
        <v>81</v>
      </c>
      <c r="AY119" s="22" t="s">
        <v>132</v>
      </c>
      <c r="BE119" s="201">
        <f t="shared" si="24"/>
        <v>0</v>
      </c>
      <c r="BF119" s="201">
        <f t="shared" si="25"/>
        <v>0</v>
      </c>
      <c r="BG119" s="201">
        <f t="shared" si="26"/>
        <v>0</v>
      </c>
      <c r="BH119" s="201">
        <f t="shared" si="27"/>
        <v>0</v>
      </c>
      <c r="BI119" s="201">
        <f t="shared" si="28"/>
        <v>0</v>
      </c>
      <c r="BJ119" s="22" t="s">
        <v>81</v>
      </c>
      <c r="BK119" s="201">
        <f t="shared" si="29"/>
        <v>0</v>
      </c>
      <c r="BL119" s="22" t="s">
        <v>442</v>
      </c>
      <c r="BM119" s="22" t="s">
        <v>432</v>
      </c>
    </row>
    <row r="120" spans="2:65" s="1" customFormat="1" ht="25.5" customHeight="1">
      <c r="B120" s="39"/>
      <c r="C120" s="190" t="s">
        <v>287</v>
      </c>
      <c r="D120" s="190" t="s">
        <v>135</v>
      </c>
      <c r="E120" s="191" t="s">
        <v>287</v>
      </c>
      <c r="F120" s="192" t="s">
        <v>538</v>
      </c>
      <c r="G120" s="193" t="s">
        <v>500</v>
      </c>
      <c r="H120" s="194">
        <v>12</v>
      </c>
      <c r="I120" s="195"/>
      <c r="J120" s="196">
        <f t="shared" si="20"/>
        <v>0</v>
      </c>
      <c r="K120" s="192" t="s">
        <v>21</v>
      </c>
      <c r="L120" s="59"/>
      <c r="M120" s="197" t="s">
        <v>21</v>
      </c>
      <c r="N120" s="198" t="s">
        <v>44</v>
      </c>
      <c r="O120" s="40"/>
      <c r="P120" s="199">
        <f t="shared" si="21"/>
        <v>0</v>
      </c>
      <c r="Q120" s="199">
        <v>0</v>
      </c>
      <c r="R120" s="199">
        <f t="shared" si="22"/>
        <v>0</v>
      </c>
      <c r="S120" s="199">
        <v>0</v>
      </c>
      <c r="T120" s="200">
        <f t="shared" si="23"/>
        <v>0</v>
      </c>
      <c r="AR120" s="22" t="s">
        <v>442</v>
      </c>
      <c r="AT120" s="22" t="s">
        <v>135</v>
      </c>
      <c r="AU120" s="22" t="s">
        <v>81</v>
      </c>
      <c r="AY120" s="22" t="s">
        <v>132</v>
      </c>
      <c r="BE120" s="201">
        <f t="shared" si="24"/>
        <v>0</v>
      </c>
      <c r="BF120" s="201">
        <f t="shared" si="25"/>
        <v>0</v>
      </c>
      <c r="BG120" s="201">
        <f t="shared" si="26"/>
        <v>0</v>
      </c>
      <c r="BH120" s="201">
        <f t="shared" si="27"/>
        <v>0</v>
      </c>
      <c r="BI120" s="201">
        <f t="shared" si="28"/>
        <v>0</v>
      </c>
      <c r="BJ120" s="22" t="s">
        <v>81</v>
      </c>
      <c r="BK120" s="201">
        <f t="shared" si="29"/>
        <v>0</v>
      </c>
      <c r="BL120" s="22" t="s">
        <v>442</v>
      </c>
      <c r="BM120" s="22" t="s">
        <v>442</v>
      </c>
    </row>
    <row r="121" spans="2:65" s="1" customFormat="1" ht="16.5" customHeight="1">
      <c r="B121" s="39"/>
      <c r="C121" s="190" t="s">
        <v>232</v>
      </c>
      <c r="D121" s="190" t="s">
        <v>135</v>
      </c>
      <c r="E121" s="191" t="s">
        <v>232</v>
      </c>
      <c r="F121" s="192" t="s">
        <v>539</v>
      </c>
      <c r="G121" s="193" t="s">
        <v>500</v>
      </c>
      <c r="H121" s="194">
        <v>4</v>
      </c>
      <c r="I121" s="195"/>
      <c r="J121" s="196">
        <f t="shared" si="20"/>
        <v>0</v>
      </c>
      <c r="K121" s="192" t="s">
        <v>21</v>
      </c>
      <c r="L121" s="59"/>
      <c r="M121" s="197" t="s">
        <v>21</v>
      </c>
      <c r="N121" s="198" t="s">
        <v>44</v>
      </c>
      <c r="O121" s="40"/>
      <c r="P121" s="199">
        <f t="shared" si="21"/>
        <v>0</v>
      </c>
      <c r="Q121" s="199">
        <v>0</v>
      </c>
      <c r="R121" s="199">
        <f t="shared" si="22"/>
        <v>0</v>
      </c>
      <c r="S121" s="199">
        <v>0</v>
      </c>
      <c r="T121" s="200">
        <f t="shared" si="23"/>
        <v>0</v>
      </c>
      <c r="AR121" s="22" t="s">
        <v>442</v>
      </c>
      <c r="AT121" s="22" t="s">
        <v>135</v>
      </c>
      <c r="AU121" s="22" t="s">
        <v>81</v>
      </c>
      <c r="AY121" s="22" t="s">
        <v>132</v>
      </c>
      <c r="BE121" s="201">
        <f t="shared" si="24"/>
        <v>0</v>
      </c>
      <c r="BF121" s="201">
        <f t="shared" si="25"/>
        <v>0</v>
      </c>
      <c r="BG121" s="201">
        <f t="shared" si="26"/>
        <v>0</v>
      </c>
      <c r="BH121" s="201">
        <f t="shared" si="27"/>
        <v>0</v>
      </c>
      <c r="BI121" s="201">
        <f t="shared" si="28"/>
        <v>0</v>
      </c>
      <c r="BJ121" s="22" t="s">
        <v>81</v>
      </c>
      <c r="BK121" s="201">
        <f t="shared" si="29"/>
        <v>0</v>
      </c>
      <c r="BL121" s="22" t="s">
        <v>442</v>
      </c>
      <c r="BM121" s="22" t="s">
        <v>450</v>
      </c>
    </row>
    <row r="122" spans="2:65" s="1" customFormat="1" ht="16.5" customHeight="1">
      <c r="B122" s="39"/>
      <c r="C122" s="190" t="s">
        <v>295</v>
      </c>
      <c r="D122" s="190" t="s">
        <v>135</v>
      </c>
      <c r="E122" s="191" t="s">
        <v>295</v>
      </c>
      <c r="F122" s="192" t="s">
        <v>540</v>
      </c>
      <c r="G122" s="193" t="s">
        <v>138</v>
      </c>
      <c r="H122" s="194">
        <v>0.6</v>
      </c>
      <c r="I122" s="195"/>
      <c r="J122" s="196">
        <f t="shared" si="20"/>
        <v>0</v>
      </c>
      <c r="K122" s="192" t="s">
        <v>21</v>
      </c>
      <c r="L122" s="59"/>
      <c r="M122" s="197" t="s">
        <v>21</v>
      </c>
      <c r="N122" s="198" t="s">
        <v>44</v>
      </c>
      <c r="O122" s="40"/>
      <c r="P122" s="199">
        <f t="shared" si="21"/>
        <v>0</v>
      </c>
      <c r="Q122" s="199">
        <v>0</v>
      </c>
      <c r="R122" s="199">
        <f t="shared" si="22"/>
        <v>0</v>
      </c>
      <c r="S122" s="199">
        <v>0</v>
      </c>
      <c r="T122" s="200">
        <f t="shared" si="23"/>
        <v>0</v>
      </c>
      <c r="AR122" s="22" t="s">
        <v>442</v>
      </c>
      <c r="AT122" s="22" t="s">
        <v>135</v>
      </c>
      <c r="AU122" s="22" t="s">
        <v>81</v>
      </c>
      <c r="AY122" s="22" t="s">
        <v>132</v>
      </c>
      <c r="BE122" s="201">
        <f t="shared" si="24"/>
        <v>0</v>
      </c>
      <c r="BF122" s="201">
        <f t="shared" si="25"/>
        <v>0</v>
      </c>
      <c r="BG122" s="201">
        <f t="shared" si="26"/>
        <v>0</v>
      </c>
      <c r="BH122" s="201">
        <f t="shared" si="27"/>
        <v>0</v>
      </c>
      <c r="BI122" s="201">
        <f t="shared" si="28"/>
        <v>0</v>
      </c>
      <c r="BJ122" s="22" t="s">
        <v>81</v>
      </c>
      <c r="BK122" s="201">
        <f t="shared" si="29"/>
        <v>0</v>
      </c>
      <c r="BL122" s="22" t="s">
        <v>442</v>
      </c>
      <c r="BM122" s="22" t="s">
        <v>458</v>
      </c>
    </row>
    <row r="123" spans="2:65" s="1" customFormat="1" ht="16.5" customHeight="1">
      <c r="B123" s="39"/>
      <c r="C123" s="190" t="s">
        <v>299</v>
      </c>
      <c r="D123" s="190" t="s">
        <v>135</v>
      </c>
      <c r="E123" s="191" t="s">
        <v>299</v>
      </c>
      <c r="F123" s="192" t="s">
        <v>541</v>
      </c>
      <c r="G123" s="193" t="s">
        <v>138</v>
      </c>
      <c r="H123" s="194">
        <v>2</v>
      </c>
      <c r="I123" s="195"/>
      <c r="J123" s="196">
        <f t="shared" si="20"/>
        <v>0</v>
      </c>
      <c r="K123" s="192" t="s">
        <v>21</v>
      </c>
      <c r="L123" s="59"/>
      <c r="M123" s="197" t="s">
        <v>21</v>
      </c>
      <c r="N123" s="198" t="s">
        <v>44</v>
      </c>
      <c r="O123" s="40"/>
      <c r="P123" s="199">
        <f t="shared" si="21"/>
        <v>0</v>
      </c>
      <c r="Q123" s="199">
        <v>0</v>
      </c>
      <c r="R123" s="199">
        <f t="shared" si="22"/>
        <v>0</v>
      </c>
      <c r="S123" s="199">
        <v>0</v>
      </c>
      <c r="T123" s="200">
        <f t="shared" si="23"/>
        <v>0</v>
      </c>
      <c r="AR123" s="22" t="s">
        <v>442</v>
      </c>
      <c r="AT123" s="22" t="s">
        <v>135</v>
      </c>
      <c r="AU123" s="22" t="s">
        <v>81</v>
      </c>
      <c r="AY123" s="22" t="s">
        <v>132</v>
      </c>
      <c r="BE123" s="201">
        <f t="shared" si="24"/>
        <v>0</v>
      </c>
      <c r="BF123" s="201">
        <f t="shared" si="25"/>
        <v>0</v>
      </c>
      <c r="BG123" s="201">
        <f t="shared" si="26"/>
        <v>0</v>
      </c>
      <c r="BH123" s="201">
        <f t="shared" si="27"/>
        <v>0</v>
      </c>
      <c r="BI123" s="201">
        <f t="shared" si="28"/>
        <v>0</v>
      </c>
      <c r="BJ123" s="22" t="s">
        <v>81</v>
      </c>
      <c r="BK123" s="201">
        <f t="shared" si="29"/>
        <v>0</v>
      </c>
      <c r="BL123" s="22" t="s">
        <v>442</v>
      </c>
      <c r="BM123" s="22" t="s">
        <v>542</v>
      </c>
    </row>
    <row r="124" spans="2:65" s="1" customFormat="1" ht="16.5" customHeight="1">
      <c r="B124" s="39"/>
      <c r="C124" s="190" t="s">
        <v>303</v>
      </c>
      <c r="D124" s="190" t="s">
        <v>135</v>
      </c>
      <c r="E124" s="191" t="s">
        <v>303</v>
      </c>
      <c r="F124" s="192" t="s">
        <v>543</v>
      </c>
      <c r="G124" s="193" t="s">
        <v>138</v>
      </c>
      <c r="H124" s="194">
        <v>42</v>
      </c>
      <c r="I124" s="195"/>
      <c r="J124" s="196">
        <f t="shared" si="20"/>
        <v>0</v>
      </c>
      <c r="K124" s="192" t="s">
        <v>21</v>
      </c>
      <c r="L124" s="59"/>
      <c r="M124" s="197" t="s">
        <v>21</v>
      </c>
      <c r="N124" s="198" t="s">
        <v>44</v>
      </c>
      <c r="O124" s="40"/>
      <c r="P124" s="199">
        <f t="shared" si="21"/>
        <v>0</v>
      </c>
      <c r="Q124" s="199">
        <v>0</v>
      </c>
      <c r="R124" s="199">
        <f t="shared" si="22"/>
        <v>0</v>
      </c>
      <c r="S124" s="199">
        <v>0</v>
      </c>
      <c r="T124" s="200">
        <f t="shared" si="23"/>
        <v>0</v>
      </c>
      <c r="AR124" s="22" t="s">
        <v>442</v>
      </c>
      <c r="AT124" s="22" t="s">
        <v>135</v>
      </c>
      <c r="AU124" s="22" t="s">
        <v>81</v>
      </c>
      <c r="AY124" s="22" t="s">
        <v>132</v>
      </c>
      <c r="BE124" s="201">
        <f t="shared" si="24"/>
        <v>0</v>
      </c>
      <c r="BF124" s="201">
        <f t="shared" si="25"/>
        <v>0</v>
      </c>
      <c r="BG124" s="201">
        <f t="shared" si="26"/>
        <v>0</v>
      </c>
      <c r="BH124" s="201">
        <f t="shared" si="27"/>
        <v>0</v>
      </c>
      <c r="BI124" s="201">
        <f t="shared" si="28"/>
        <v>0</v>
      </c>
      <c r="BJ124" s="22" t="s">
        <v>81</v>
      </c>
      <c r="BK124" s="201">
        <f t="shared" si="29"/>
        <v>0</v>
      </c>
      <c r="BL124" s="22" t="s">
        <v>442</v>
      </c>
      <c r="BM124" s="22" t="s">
        <v>544</v>
      </c>
    </row>
    <row r="125" spans="2:65" s="10" customFormat="1" ht="37.35" customHeight="1">
      <c r="B125" s="174"/>
      <c r="C125" s="175"/>
      <c r="D125" s="176" t="s">
        <v>72</v>
      </c>
      <c r="E125" s="177" t="s">
        <v>545</v>
      </c>
      <c r="F125" s="177" t="s">
        <v>546</v>
      </c>
      <c r="G125" s="175"/>
      <c r="H125" s="175"/>
      <c r="I125" s="178"/>
      <c r="J125" s="179">
        <f>BK125</f>
        <v>0</v>
      </c>
      <c r="K125" s="175"/>
      <c r="L125" s="180"/>
      <c r="M125" s="181"/>
      <c r="N125" s="182"/>
      <c r="O125" s="182"/>
      <c r="P125" s="183">
        <f>P126</f>
        <v>0</v>
      </c>
      <c r="Q125" s="182"/>
      <c r="R125" s="183">
        <f>R126</f>
        <v>0</v>
      </c>
      <c r="S125" s="182"/>
      <c r="T125" s="184">
        <f>T126</f>
        <v>0</v>
      </c>
      <c r="AR125" s="185" t="s">
        <v>133</v>
      </c>
      <c r="AT125" s="186" t="s">
        <v>72</v>
      </c>
      <c r="AU125" s="186" t="s">
        <v>73</v>
      </c>
      <c r="AY125" s="185" t="s">
        <v>132</v>
      </c>
      <c r="BK125" s="187">
        <f>BK126</f>
        <v>0</v>
      </c>
    </row>
    <row r="126" spans="2:65" s="10" customFormat="1" ht="19.95" customHeight="1">
      <c r="B126" s="174"/>
      <c r="C126" s="175"/>
      <c r="D126" s="176" t="s">
        <v>72</v>
      </c>
      <c r="E126" s="188" t="s">
        <v>547</v>
      </c>
      <c r="F126" s="188" t="s">
        <v>548</v>
      </c>
      <c r="G126" s="175"/>
      <c r="H126" s="175"/>
      <c r="I126" s="178"/>
      <c r="J126" s="189">
        <f>BK126</f>
        <v>0</v>
      </c>
      <c r="K126" s="175"/>
      <c r="L126" s="180"/>
      <c r="M126" s="181"/>
      <c r="N126" s="182"/>
      <c r="O126" s="182"/>
      <c r="P126" s="183">
        <f>P127+SUM(P128:P131)</f>
        <v>0</v>
      </c>
      <c r="Q126" s="182"/>
      <c r="R126" s="183">
        <f>R127+SUM(R128:R131)</f>
        <v>0</v>
      </c>
      <c r="S126" s="182"/>
      <c r="T126" s="184">
        <f>T127+SUM(T128:T131)</f>
        <v>0</v>
      </c>
      <c r="AR126" s="185" t="s">
        <v>133</v>
      </c>
      <c r="AT126" s="186" t="s">
        <v>72</v>
      </c>
      <c r="AU126" s="186" t="s">
        <v>81</v>
      </c>
      <c r="AY126" s="185" t="s">
        <v>132</v>
      </c>
      <c r="BK126" s="187">
        <f>BK127+SUM(BK128:BK131)</f>
        <v>0</v>
      </c>
    </row>
    <row r="127" spans="2:65" s="1" customFormat="1" ht="16.5" customHeight="1">
      <c r="B127" s="39"/>
      <c r="C127" s="190" t="s">
        <v>307</v>
      </c>
      <c r="D127" s="190" t="s">
        <v>135</v>
      </c>
      <c r="E127" s="191" t="s">
        <v>307</v>
      </c>
      <c r="F127" s="192" t="s">
        <v>549</v>
      </c>
      <c r="G127" s="193" t="s">
        <v>550</v>
      </c>
      <c r="H127" s="194">
        <v>4</v>
      </c>
      <c r="I127" s="195"/>
      <c r="J127" s="196">
        <f>ROUND(I127*H127,2)</f>
        <v>0</v>
      </c>
      <c r="K127" s="192" t="s">
        <v>21</v>
      </c>
      <c r="L127" s="59"/>
      <c r="M127" s="197" t="s">
        <v>21</v>
      </c>
      <c r="N127" s="198" t="s">
        <v>44</v>
      </c>
      <c r="O127" s="40"/>
      <c r="P127" s="199">
        <f>O127*H127</f>
        <v>0</v>
      </c>
      <c r="Q127" s="199">
        <v>0</v>
      </c>
      <c r="R127" s="199">
        <f>Q127*H127</f>
        <v>0</v>
      </c>
      <c r="S127" s="199">
        <v>0</v>
      </c>
      <c r="T127" s="200">
        <f>S127*H127</f>
        <v>0</v>
      </c>
      <c r="AR127" s="22" t="s">
        <v>442</v>
      </c>
      <c r="AT127" s="22" t="s">
        <v>135</v>
      </c>
      <c r="AU127" s="22" t="s">
        <v>83</v>
      </c>
      <c r="AY127" s="22" t="s">
        <v>132</v>
      </c>
      <c r="BE127" s="201">
        <f>IF(N127="základní",J127,0)</f>
        <v>0</v>
      </c>
      <c r="BF127" s="201">
        <f>IF(N127="snížená",J127,0)</f>
        <v>0</v>
      </c>
      <c r="BG127" s="201">
        <f>IF(N127="zákl. přenesená",J127,0)</f>
        <v>0</v>
      </c>
      <c r="BH127" s="201">
        <f>IF(N127="sníž. přenesená",J127,0)</f>
        <v>0</v>
      </c>
      <c r="BI127" s="201">
        <f>IF(N127="nulová",J127,0)</f>
        <v>0</v>
      </c>
      <c r="BJ127" s="22" t="s">
        <v>81</v>
      </c>
      <c r="BK127" s="201">
        <f>ROUND(I127*H127,2)</f>
        <v>0</v>
      </c>
      <c r="BL127" s="22" t="s">
        <v>442</v>
      </c>
      <c r="BM127" s="22" t="s">
        <v>551</v>
      </c>
    </row>
    <row r="128" spans="2:65" s="1" customFormat="1" ht="16.5" customHeight="1">
      <c r="B128" s="39"/>
      <c r="C128" s="190" t="s">
        <v>311</v>
      </c>
      <c r="D128" s="190" t="s">
        <v>135</v>
      </c>
      <c r="E128" s="191" t="s">
        <v>311</v>
      </c>
      <c r="F128" s="192" t="s">
        <v>552</v>
      </c>
      <c r="G128" s="193" t="s">
        <v>550</v>
      </c>
      <c r="H128" s="194">
        <v>4</v>
      </c>
      <c r="I128" s="195"/>
      <c r="J128" s="196">
        <f>ROUND(I128*H128,2)</f>
        <v>0</v>
      </c>
      <c r="K128" s="192" t="s">
        <v>21</v>
      </c>
      <c r="L128" s="59"/>
      <c r="M128" s="197" t="s">
        <v>21</v>
      </c>
      <c r="N128" s="198" t="s">
        <v>44</v>
      </c>
      <c r="O128" s="40"/>
      <c r="P128" s="199">
        <f>O128*H128</f>
        <v>0</v>
      </c>
      <c r="Q128" s="199">
        <v>0</v>
      </c>
      <c r="R128" s="199">
        <f>Q128*H128</f>
        <v>0</v>
      </c>
      <c r="S128" s="199">
        <v>0</v>
      </c>
      <c r="T128" s="200">
        <f>S128*H128</f>
        <v>0</v>
      </c>
      <c r="AR128" s="22" t="s">
        <v>442</v>
      </c>
      <c r="AT128" s="22" t="s">
        <v>135</v>
      </c>
      <c r="AU128" s="22" t="s">
        <v>83</v>
      </c>
      <c r="AY128" s="22" t="s">
        <v>132</v>
      </c>
      <c r="BE128" s="201">
        <f>IF(N128="základní",J128,0)</f>
        <v>0</v>
      </c>
      <c r="BF128" s="201">
        <f>IF(N128="snížená",J128,0)</f>
        <v>0</v>
      </c>
      <c r="BG128" s="201">
        <f>IF(N128="zákl. přenesená",J128,0)</f>
        <v>0</v>
      </c>
      <c r="BH128" s="201">
        <f>IF(N128="sníž. přenesená",J128,0)</f>
        <v>0</v>
      </c>
      <c r="BI128" s="201">
        <f>IF(N128="nulová",J128,0)</f>
        <v>0</v>
      </c>
      <c r="BJ128" s="22" t="s">
        <v>81</v>
      </c>
      <c r="BK128" s="201">
        <f>ROUND(I128*H128,2)</f>
        <v>0</v>
      </c>
      <c r="BL128" s="22" t="s">
        <v>442</v>
      </c>
      <c r="BM128" s="22" t="s">
        <v>553</v>
      </c>
    </row>
    <row r="129" spans="2:65" s="1" customFormat="1" ht="38.25" customHeight="1">
      <c r="B129" s="39"/>
      <c r="C129" s="190" t="s">
        <v>315</v>
      </c>
      <c r="D129" s="190" t="s">
        <v>135</v>
      </c>
      <c r="E129" s="191" t="s">
        <v>315</v>
      </c>
      <c r="F129" s="192" t="s">
        <v>554</v>
      </c>
      <c r="G129" s="193" t="s">
        <v>550</v>
      </c>
      <c r="H129" s="194">
        <v>5</v>
      </c>
      <c r="I129" s="195"/>
      <c r="J129" s="196">
        <f>ROUND(I129*H129,2)</f>
        <v>0</v>
      </c>
      <c r="K129" s="192" t="s">
        <v>21</v>
      </c>
      <c r="L129" s="59"/>
      <c r="M129" s="197" t="s">
        <v>21</v>
      </c>
      <c r="N129" s="198" t="s">
        <v>44</v>
      </c>
      <c r="O129" s="40"/>
      <c r="P129" s="199">
        <f>O129*H129</f>
        <v>0</v>
      </c>
      <c r="Q129" s="199">
        <v>0</v>
      </c>
      <c r="R129" s="199">
        <f>Q129*H129</f>
        <v>0</v>
      </c>
      <c r="S129" s="199">
        <v>0</v>
      </c>
      <c r="T129" s="200">
        <f>S129*H129</f>
        <v>0</v>
      </c>
      <c r="AR129" s="22" t="s">
        <v>442</v>
      </c>
      <c r="AT129" s="22" t="s">
        <v>135</v>
      </c>
      <c r="AU129" s="22" t="s">
        <v>83</v>
      </c>
      <c r="AY129" s="22" t="s">
        <v>132</v>
      </c>
      <c r="BE129" s="201">
        <f>IF(N129="základní",J129,0)</f>
        <v>0</v>
      </c>
      <c r="BF129" s="201">
        <f>IF(N129="snížená",J129,0)</f>
        <v>0</v>
      </c>
      <c r="BG129" s="201">
        <f>IF(N129="zákl. přenesená",J129,0)</f>
        <v>0</v>
      </c>
      <c r="BH129" s="201">
        <f>IF(N129="sníž. přenesená",J129,0)</f>
        <v>0</v>
      </c>
      <c r="BI129" s="201">
        <f>IF(N129="nulová",J129,0)</f>
        <v>0</v>
      </c>
      <c r="BJ129" s="22" t="s">
        <v>81</v>
      </c>
      <c r="BK129" s="201">
        <f>ROUND(I129*H129,2)</f>
        <v>0</v>
      </c>
      <c r="BL129" s="22" t="s">
        <v>442</v>
      </c>
      <c r="BM129" s="22" t="s">
        <v>555</v>
      </c>
    </row>
    <row r="130" spans="2:65" s="1" customFormat="1" ht="16.5" customHeight="1">
      <c r="B130" s="39"/>
      <c r="C130" s="190" t="s">
        <v>319</v>
      </c>
      <c r="D130" s="190" t="s">
        <v>135</v>
      </c>
      <c r="E130" s="191" t="s">
        <v>319</v>
      </c>
      <c r="F130" s="192" t="s">
        <v>556</v>
      </c>
      <c r="G130" s="193" t="s">
        <v>550</v>
      </c>
      <c r="H130" s="194">
        <v>1</v>
      </c>
      <c r="I130" s="195"/>
      <c r="J130" s="196">
        <f>ROUND(I130*H130,2)</f>
        <v>0</v>
      </c>
      <c r="K130" s="192" t="s">
        <v>21</v>
      </c>
      <c r="L130" s="59"/>
      <c r="M130" s="197" t="s">
        <v>21</v>
      </c>
      <c r="N130" s="198" t="s">
        <v>44</v>
      </c>
      <c r="O130" s="40"/>
      <c r="P130" s="199">
        <f>O130*H130</f>
        <v>0</v>
      </c>
      <c r="Q130" s="199">
        <v>0</v>
      </c>
      <c r="R130" s="199">
        <f>Q130*H130</f>
        <v>0</v>
      </c>
      <c r="S130" s="199">
        <v>0</v>
      </c>
      <c r="T130" s="200">
        <f>S130*H130</f>
        <v>0</v>
      </c>
      <c r="AR130" s="22" t="s">
        <v>442</v>
      </c>
      <c r="AT130" s="22" t="s">
        <v>135</v>
      </c>
      <c r="AU130" s="22" t="s">
        <v>83</v>
      </c>
      <c r="AY130" s="22" t="s">
        <v>132</v>
      </c>
      <c r="BE130" s="201">
        <f>IF(N130="základní",J130,0)</f>
        <v>0</v>
      </c>
      <c r="BF130" s="201">
        <f>IF(N130="snížená",J130,0)</f>
        <v>0</v>
      </c>
      <c r="BG130" s="201">
        <f>IF(N130="zákl. přenesená",J130,0)</f>
        <v>0</v>
      </c>
      <c r="BH130" s="201">
        <f>IF(N130="sníž. přenesená",J130,0)</f>
        <v>0</v>
      </c>
      <c r="BI130" s="201">
        <f>IF(N130="nulová",J130,0)</f>
        <v>0</v>
      </c>
      <c r="BJ130" s="22" t="s">
        <v>81</v>
      </c>
      <c r="BK130" s="201">
        <f>ROUND(I130*H130,2)</f>
        <v>0</v>
      </c>
      <c r="BL130" s="22" t="s">
        <v>442</v>
      </c>
      <c r="BM130" s="22" t="s">
        <v>557</v>
      </c>
    </row>
    <row r="131" spans="2:65" s="10" customFormat="1" ht="22.35" customHeight="1">
      <c r="B131" s="174"/>
      <c r="C131" s="175"/>
      <c r="D131" s="176" t="s">
        <v>72</v>
      </c>
      <c r="E131" s="188" t="s">
        <v>558</v>
      </c>
      <c r="F131" s="188" t="s">
        <v>559</v>
      </c>
      <c r="G131" s="175"/>
      <c r="H131" s="175"/>
      <c r="I131" s="178"/>
      <c r="J131" s="189">
        <f>BK131</f>
        <v>0</v>
      </c>
      <c r="K131" s="175"/>
      <c r="L131" s="180"/>
      <c r="M131" s="181"/>
      <c r="N131" s="182"/>
      <c r="O131" s="182"/>
      <c r="P131" s="183">
        <f>SUM(P132:P134)</f>
        <v>0</v>
      </c>
      <c r="Q131" s="182"/>
      <c r="R131" s="183">
        <f>SUM(R132:R134)</f>
        <v>0</v>
      </c>
      <c r="S131" s="182"/>
      <c r="T131" s="184">
        <f>SUM(T132:T134)</f>
        <v>0</v>
      </c>
      <c r="AR131" s="185" t="s">
        <v>133</v>
      </c>
      <c r="AT131" s="186" t="s">
        <v>72</v>
      </c>
      <c r="AU131" s="186" t="s">
        <v>83</v>
      </c>
      <c r="AY131" s="185" t="s">
        <v>132</v>
      </c>
      <c r="BK131" s="187">
        <f>SUM(BK132:BK134)</f>
        <v>0</v>
      </c>
    </row>
    <row r="132" spans="2:65" s="1" customFormat="1" ht="16.5" customHeight="1">
      <c r="B132" s="39"/>
      <c r="C132" s="190" t="s">
        <v>324</v>
      </c>
      <c r="D132" s="190" t="s">
        <v>135</v>
      </c>
      <c r="E132" s="191" t="s">
        <v>324</v>
      </c>
      <c r="F132" s="192" t="s">
        <v>560</v>
      </c>
      <c r="G132" s="193" t="s">
        <v>550</v>
      </c>
      <c r="H132" s="194">
        <v>1</v>
      </c>
      <c r="I132" s="195"/>
      <c r="J132" s="196">
        <f>ROUND(I132*H132,2)</f>
        <v>0</v>
      </c>
      <c r="K132" s="192" t="s">
        <v>21</v>
      </c>
      <c r="L132" s="59"/>
      <c r="M132" s="197" t="s">
        <v>21</v>
      </c>
      <c r="N132" s="198" t="s">
        <v>44</v>
      </c>
      <c r="O132" s="40"/>
      <c r="P132" s="199">
        <f>O132*H132</f>
        <v>0</v>
      </c>
      <c r="Q132" s="199">
        <v>0</v>
      </c>
      <c r="R132" s="199">
        <f>Q132*H132</f>
        <v>0</v>
      </c>
      <c r="S132" s="199">
        <v>0</v>
      </c>
      <c r="T132" s="200">
        <f>S132*H132</f>
        <v>0</v>
      </c>
      <c r="AR132" s="22" t="s">
        <v>442</v>
      </c>
      <c r="AT132" s="22" t="s">
        <v>135</v>
      </c>
      <c r="AU132" s="22" t="s">
        <v>133</v>
      </c>
      <c r="AY132" s="22" t="s">
        <v>132</v>
      </c>
      <c r="BE132" s="201">
        <f>IF(N132="základní",J132,0)</f>
        <v>0</v>
      </c>
      <c r="BF132" s="201">
        <f>IF(N132="snížená",J132,0)</f>
        <v>0</v>
      </c>
      <c r="BG132" s="201">
        <f>IF(N132="zákl. přenesená",J132,0)</f>
        <v>0</v>
      </c>
      <c r="BH132" s="201">
        <f>IF(N132="sníž. přenesená",J132,0)</f>
        <v>0</v>
      </c>
      <c r="BI132" s="201">
        <f>IF(N132="nulová",J132,0)</f>
        <v>0</v>
      </c>
      <c r="BJ132" s="22" t="s">
        <v>81</v>
      </c>
      <c r="BK132" s="201">
        <f>ROUND(I132*H132,2)</f>
        <v>0</v>
      </c>
      <c r="BL132" s="22" t="s">
        <v>442</v>
      </c>
      <c r="BM132" s="22" t="s">
        <v>561</v>
      </c>
    </row>
    <row r="133" spans="2:65" s="1" customFormat="1" ht="16.5" customHeight="1">
      <c r="B133" s="39"/>
      <c r="C133" s="190" t="s">
        <v>328</v>
      </c>
      <c r="D133" s="190" t="s">
        <v>135</v>
      </c>
      <c r="E133" s="191" t="s">
        <v>328</v>
      </c>
      <c r="F133" s="192" t="s">
        <v>562</v>
      </c>
      <c r="G133" s="193" t="s">
        <v>550</v>
      </c>
      <c r="H133" s="194">
        <v>4</v>
      </c>
      <c r="I133" s="195"/>
      <c r="J133" s="196">
        <f>ROUND(I133*H133,2)</f>
        <v>0</v>
      </c>
      <c r="K133" s="192" t="s">
        <v>21</v>
      </c>
      <c r="L133" s="59"/>
      <c r="M133" s="197" t="s">
        <v>21</v>
      </c>
      <c r="N133" s="198" t="s">
        <v>44</v>
      </c>
      <c r="O133" s="40"/>
      <c r="P133" s="199">
        <f>O133*H133</f>
        <v>0</v>
      </c>
      <c r="Q133" s="199">
        <v>0</v>
      </c>
      <c r="R133" s="199">
        <f>Q133*H133</f>
        <v>0</v>
      </c>
      <c r="S133" s="199">
        <v>0</v>
      </c>
      <c r="T133" s="200">
        <f>S133*H133</f>
        <v>0</v>
      </c>
      <c r="AR133" s="22" t="s">
        <v>442</v>
      </c>
      <c r="AT133" s="22" t="s">
        <v>135</v>
      </c>
      <c r="AU133" s="22" t="s">
        <v>133</v>
      </c>
      <c r="AY133" s="22" t="s">
        <v>132</v>
      </c>
      <c r="BE133" s="201">
        <f>IF(N133="základní",J133,0)</f>
        <v>0</v>
      </c>
      <c r="BF133" s="201">
        <f>IF(N133="snížená",J133,0)</f>
        <v>0</v>
      </c>
      <c r="BG133" s="201">
        <f>IF(N133="zákl. přenesená",J133,0)</f>
        <v>0</v>
      </c>
      <c r="BH133" s="201">
        <f>IF(N133="sníž. přenesená",J133,0)</f>
        <v>0</v>
      </c>
      <c r="BI133" s="201">
        <f>IF(N133="nulová",J133,0)</f>
        <v>0</v>
      </c>
      <c r="BJ133" s="22" t="s">
        <v>81</v>
      </c>
      <c r="BK133" s="201">
        <f>ROUND(I133*H133,2)</f>
        <v>0</v>
      </c>
      <c r="BL133" s="22" t="s">
        <v>442</v>
      </c>
      <c r="BM133" s="22" t="s">
        <v>563</v>
      </c>
    </row>
    <row r="134" spans="2:65" s="1" customFormat="1" ht="16.5" customHeight="1">
      <c r="B134" s="39"/>
      <c r="C134" s="190" t="s">
        <v>332</v>
      </c>
      <c r="D134" s="190" t="s">
        <v>135</v>
      </c>
      <c r="E134" s="191" t="s">
        <v>332</v>
      </c>
      <c r="F134" s="192" t="s">
        <v>564</v>
      </c>
      <c r="G134" s="193" t="s">
        <v>550</v>
      </c>
      <c r="H134" s="194">
        <v>3</v>
      </c>
      <c r="I134" s="195"/>
      <c r="J134" s="196">
        <f>ROUND(I134*H134,2)</f>
        <v>0</v>
      </c>
      <c r="K134" s="192" t="s">
        <v>21</v>
      </c>
      <c r="L134" s="59"/>
      <c r="M134" s="197" t="s">
        <v>21</v>
      </c>
      <c r="N134" s="198" t="s">
        <v>44</v>
      </c>
      <c r="O134" s="40"/>
      <c r="P134" s="199">
        <f>O134*H134</f>
        <v>0</v>
      </c>
      <c r="Q134" s="199">
        <v>0</v>
      </c>
      <c r="R134" s="199">
        <f>Q134*H134</f>
        <v>0</v>
      </c>
      <c r="S134" s="199">
        <v>0</v>
      </c>
      <c r="T134" s="200">
        <f>S134*H134</f>
        <v>0</v>
      </c>
      <c r="AR134" s="22" t="s">
        <v>442</v>
      </c>
      <c r="AT134" s="22" t="s">
        <v>135</v>
      </c>
      <c r="AU134" s="22" t="s">
        <v>133</v>
      </c>
      <c r="AY134" s="22" t="s">
        <v>132</v>
      </c>
      <c r="BE134" s="201">
        <f>IF(N134="základní",J134,0)</f>
        <v>0</v>
      </c>
      <c r="BF134" s="201">
        <f>IF(N134="snížená",J134,0)</f>
        <v>0</v>
      </c>
      <c r="BG134" s="201">
        <f>IF(N134="zákl. přenesená",J134,0)</f>
        <v>0</v>
      </c>
      <c r="BH134" s="201">
        <f>IF(N134="sníž. přenesená",J134,0)</f>
        <v>0</v>
      </c>
      <c r="BI134" s="201">
        <f>IF(N134="nulová",J134,0)</f>
        <v>0</v>
      </c>
      <c r="BJ134" s="22" t="s">
        <v>81</v>
      </c>
      <c r="BK134" s="201">
        <f>ROUND(I134*H134,2)</f>
        <v>0</v>
      </c>
      <c r="BL134" s="22" t="s">
        <v>442</v>
      </c>
      <c r="BM134" s="22" t="s">
        <v>565</v>
      </c>
    </row>
    <row r="135" spans="2:65" s="10" customFormat="1" ht="37.35" customHeight="1">
      <c r="B135" s="174"/>
      <c r="C135" s="175"/>
      <c r="D135" s="176" t="s">
        <v>72</v>
      </c>
      <c r="E135" s="177" t="s">
        <v>566</v>
      </c>
      <c r="F135" s="177" t="s">
        <v>567</v>
      </c>
      <c r="G135" s="175"/>
      <c r="H135" s="175"/>
      <c r="I135" s="178"/>
      <c r="J135" s="179">
        <f>BK135</f>
        <v>0</v>
      </c>
      <c r="K135" s="175"/>
      <c r="L135" s="180"/>
      <c r="M135" s="181"/>
      <c r="N135" s="182"/>
      <c r="O135" s="182"/>
      <c r="P135" s="183">
        <f>SUM(P136:P137)</f>
        <v>0</v>
      </c>
      <c r="Q135" s="182"/>
      <c r="R135" s="183">
        <f>SUM(R136:R137)</f>
        <v>0</v>
      </c>
      <c r="S135" s="182"/>
      <c r="T135" s="184">
        <f>SUM(T136:T137)</f>
        <v>0</v>
      </c>
      <c r="AR135" s="185" t="s">
        <v>140</v>
      </c>
      <c r="AT135" s="186" t="s">
        <v>72</v>
      </c>
      <c r="AU135" s="186" t="s">
        <v>73</v>
      </c>
      <c r="AY135" s="185" t="s">
        <v>132</v>
      </c>
      <c r="BK135" s="187">
        <f>SUM(BK136:BK137)</f>
        <v>0</v>
      </c>
    </row>
    <row r="136" spans="2:65" s="1" customFormat="1" ht="16.5" customHeight="1">
      <c r="B136" s="39"/>
      <c r="C136" s="190" t="s">
        <v>338</v>
      </c>
      <c r="D136" s="190" t="s">
        <v>135</v>
      </c>
      <c r="E136" s="191" t="s">
        <v>568</v>
      </c>
      <c r="F136" s="192" t="s">
        <v>569</v>
      </c>
      <c r="G136" s="193" t="s">
        <v>570</v>
      </c>
      <c r="H136" s="239"/>
      <c r="I136" s="195"/>
      <c r="J136" s="196">
        <f>ROUND(I136*H136,2)</f>
        <v>0</v>
      </c>
      <c r="K136" s="192" t="s">
        <v>21</v>
      </c>
      <c r="L136" s="59"/>
      <c r="M136" s="197" t="s">
        <v>21</v>
      </c>
      <c r="N136" s="198" t="s">
        <v>44</v>
      </c>
      <c r="O136" s="40"/>
      <c r="P136" s="199">
        <f>O136*H136</f>
        <v>0</v>
      </c>
      <c r="Q136" s="199">
        <v>0</v>
      </c>
      <c r="R136" s="199">
        <f>Q136*H136</f>
        <v>0</v>
      </c>
      <c r="S136" s="199">
        <v>0</v>
      </c>
      <c r="T136" s="200">
        <f>S136*H136</f>
        <v>0</v>
      </c>
      <c r="AR136" s="22" t="s">
        <v>571</v>
      </c>
      <c r="AT136" s="22" t="s">
        <v>135</v>
      </c>
      <c r="AU136" s="22" t="s">
        <v>81</v>
      </c>
      <c r="AY136" s="22" t="s">
        <v>132</v>
      </c>
      <c r="BE136" s="201">
        <f>IF(N136="základní",J136,0)</f>
        <v>0</v>
      </c>
      <c r="BF136" s="201">
        <f>IF(N136="snížená",J136,0)</f>
        <v>0</v>
      </c>
      <c r="BG136" s="201">
        <f>IF(N136="zákl. přenesená",J136,0)</f>
        <v>0</v>
      </c>
      <c r="BH136" s="201">
        <f>IF(N136="sníž. přenesená",J136,0)</f>
        <v>0</v>
      </c>
      <c r="BI136" s="201">
        <f>IF(N136="nulová",J136,0)</f>
        <v>0</v>
      </c>
      <c r="BJ136" s="22" t="s">
        <v>81</v>
      </c>
      <c r="BK136" s="201">
        <f>ROUND(I136*H136,2)</f>
        <v>0</v>
      </c>
      <c r="BL136" s="22" t="s">
        <v>571</v>
      </c>
      <c r="BM136" s="22" t="s">
        <v>572</v>
      </c>
    </row>
    <row r="137" spans="2:65" s="1" customFormat="1" ht="16.5" customHeight="1">
      <c r="B137" s="39"/>
      <c r="C137" s="190" t="s">
        <v>342</v>
      </c>
      <c r="D137" s="190" t="s">
        <v>135</v>
      </c>
      <c r="E137" s="191" t="s">
        <v>573</v>
      </c>
      <c r="F137" s="192" t="s">
        <v>574</v>
      </c>
      <c r="G137" s="193" t="s">
        <v>570</v>
      </c>
      <c r="H137" s="239"/>
      <c r="I137" s="195"/>
      <c r="J137" s="196">
        <f>ROUND(I137*H137,2)</f>
        <v>0</v>
      </c>
      <c r="K137" s="192" t="s">
        <v>21</v>
      </c>
      <c r="L137" s="59"/>
      <c r="M137" s="197" t="s">
        <v>21</v>
      </c>
      <c r="N137" s="198" t="s">
        <v>44</v>
      </c>
      <c r="O137" s="40"/>
      <c r="P137" s="199">
        <f>O137*H137</f>
        <v>0</v>
      </c>
      <c r="Q137" s="199">
        <v>0</v>
      </c>
      <c r="R137" s="199">
        <f>Q137*H137</f>
        <v>0</v>
      </c>
      <c r="S137" s="199">
        <v>0</v>
      </c>
      <c r="T137" s="200">
        <f>S137*H137</f>
        <v>0</v>
      </c>
      <c r="AR137" s="22" t="s">
        <v>571</v>
      </c>
      <c r="AT137" s="22" t="s">
        <v>135</v>
      </c>
      <c r="AU137" s="22" t="s">
        <v>81</v>
      </c>
      <c r="AY137" s="22" t="s">
        <v>132</v>
      </c>
      <c r="BE137" s="201">
        <f>IF(N137="základní",J137,0)</f>
        <v>0</v>
      </c>
      <c r="BF137" s="201">
        <f>IF(N137="snížená",J137,0)</f>
        <v>0</v>
      </c>
      <c r="BG137" s="201">
        <f>IF(N137="zákl. přenesená",J137,0)</f>
        <v>0</v>
      </c>
      <c r="BH137" s="201">
        <f>IF(N137="sníž. přenesená",J137,0)</f>
        <v>0</v>
      </c>
      <c r="BI137" s="201">
        <f>IF(N137="nulová",J137,0)</f>
        <v>0</v>
      </c>
      <c r="BJ137" s="22" t="s">
        <v>81</v>
      </c>
      <c r="BK137" s="201">
        <f>ROUND(I137*H137,2)</f>
        <v>0</v>
      </c>
      <c r="BL137" s="22" t="s">
        <v>571</v>
      </c>
      <c r="BM137" s="22" t="s">
        <v>575</v>
      </c>
    </row>
    <row r="138" spans="2:65" s="10" customFormat="1" ht="37.35" customHeight="1">
      <c r="B138" s="174"/>
      <c r="C138" s="175"/>
      <c r="D138" s="176" t="s">
        <v>72</v>
      </c>
      <c r="E138" s="177" t="s">
        <v>474</v>
      </c>
      <c r="F138" s="177" t="s">
        <v>475</v>
      </c>
      <c r="G138" s="175"/>
      <c r="H138" s="175"/>
      <c r="I138" s="178"/>
      <c r="J138" s="179">
        <f>BK138</f>
        <v>0</v>
      </c>
      <c r="K138" s="175"/>
      <c r="L138" s="180"/>
      <c r="M138" s="181"/>
      <c r="N138" s="182"/>
      <c r="O138" s="182"/>
      <c r="P138" s="183">
        <f>SUM(P139:P141)</f>
        <v>0</v>
      </c>
      <c r="Q138" s="182"/>
      <c r="R138" s="183">
        <f>SUM(R139:R141)</f>
        <v>0</v>
      </c>
      <c r="S138" s="182"/>
      <c r="T138" s="184">
        <f>SUM(T139:T141)</f>
        <v>0</v>
      </c>
      <c r="AR138" s="185" t="s">
        <v>157</v>
      </c>
      <c r="AT138" s="186" t="s">
        <v>72</v>
      </c>
      <c r="AU138" s="186" t="s">
        <v>73</v>
      </c>
      <c r="AY138" s="185" t="s">
        <v>132</v>
      </c>
      <c r="BK138" s="187">
        <f>SUM(BK139:BK141)</f>
        <v>0</v>
      </c>
    </row>
    <row r="139" spans="2:65" s="1" customFormat="1" ht="16.5" customHeight="1">
      <c r="B139" s="39"/>
      <c r="C139" s="190" t="s">
        <v>346</v>
      </c>
      <c r="D139" s="190" t="s">
        <v>135</v>
      </c>
      <c r="E139" s="191" t="s">
        <v>576</v>
      </c>
      <c r="F139" s="192" t="s">
        <v>577</v>
      </c>
      <c r="G139" s="193" t="s">
        <v>570</v>
      </c>
      <c r="H139" s="239"/>
      <c r="I139" s="195"/>
      <c r="J139" s="196">
        <f>ROUND(I139*H139,2)</f>
        <v>0</v>
      </c>
      <c r="K139" s="192" t="s">
        <v>21</v>
      </c>
      <c r="L139" s="59"/>
      <c r="M139" s="197" t="s">
        <v>21</v>
      </c>
      <c r="N139" s="198" t="s">
        <v>44</v>
      </c>
      <c r="O139" s="40"/>
      <c r="P139" s="199">
        <f>O139*H139</f>
        <v>0</v>
      </c>
      <c r="Q139" s="199">
        <v>0</v>
      </c>
      <c r="R139" s="199">
        <f>Q139*H139</f>
        <v>0</v>
      </c>
      <c r="S139" s="199">
        <v>0</v>
      </c>
      <c r="T139" s="200">
        <f>S139*H139</f>
        <v>0</v>
      </c>
      <c r="AR139" s="22" t="s">
        <v>140</v>
      </c>
      <c r="AT139" s="22" t="s">
        <v>135</v>
      </c>
      <c r="AU139" s="22" t="s">
        <v>81</v>
      </c>
      <c r="AY139" s="22" t="s">
        <v>132</v>
      </c>
      <c r="BE139" s="201">
        <f>IF(N139="základní",J139,0)</f>
        <v>0</v>
      </c>
      <c r="BF139" s="201">
        <f>IF(N139="snížená",J139,0)</f>
        <v>0</v>
      </c>
      <c r="BG139" s="201">
        <f>IF(N139="zákl. přenesená",J139,0)</f>
        <v>0</v>
      </c>
      <c r="BH139" s="201">
        <f>IF(N139="sníž. přenesená",J139,0)</f>
        <v>0</v>
      </c>
      <c r="BI139" s="201">
        <f>IF(N139="nulová",J139,0)</f>
        <v>0</v>
      </c>
      <c r="BJ139" s="22" t="s">
        <v>81</v>
      </c>
      <c r="BK139" s="201">
        <f>ROUND(I139*H139,2)</f>
        <v>0</v>
      </c>
      <c r="BL139" s="22" t="s">
        <v>140</v>
      </c>
      <c r="BM139" s="22" t="s">
        <v>578</v>
      </c>
    </row>
    <row r="140" spans="2:65" s="1" customFormat="1" ht="16.5" customHeight="1">
      <c r="B140" s="39"/>
      <c r="C140" s="190" t="s">
        <v>350</v>
      </c>
      <c r="D140" s="190" t="s">
        <v>135</v>
      </c>
      <c r="E140" s="191" t="s">
        <v>579</v>
      </c>
      <c r="F140" s="192" t="s">
        <v>477</v>
      </c>
      <c r="G140" s="193" t="s">
        <v>570</v>
      </c>
      <c r="H140" s="239"/>
      <c r="I140" s="195"/>
      <c r="J140" s="196">
        <f>ROUND(I140*H140,2)</f>
        <v>0</v>
      </c>
      <c r="K140" s="192" t="s">
        <v>21</v>
      </c>
      <c r="L140" s="59"/>
      <c r="M140" s="197" t="s">
        <v>21</v>
      </c>
      <c r="N140" s="198" t="s">
        <v>44</v>
      </c>
      <c r="O140" s="40"/>
      <c r="P140" s="199">
        <f>O140*H140</f>
        <v>0</v>
      </c>
      <c r="Q140" s="199">
        <v>0</v>
      </c>
      <c r="R140" s="199">
        <f>Q140*H140</f>
        <v>0</v>
      </c>
      <c r="S140" s="199">
        <v>0</v>
      </c>
      <c r="T140" s="200">
        <f>S140*H140</f>
        <v>0</v>
      </c>
      <c r="AR140" s="22" t="s">
        <v>140</v>
      </c>
      <c r="AT140" s="22" t="s">
        <v>135</v>
      </c>
      <c r="AU140" s="22" t="s">
        <v>81</v>
      </c>
      <c r="AY140" s="22" t="s">
        <v>132</v>
      </c>
      <c r="BE140" s="201">
        <f>IF(N140="základní",J140,0)</f>
        <v>0</v>
      </c>
      <c r="BF140" s="201">
        <f>IF(N140="snížená",J140,0)</f>
        <v>0</v>
      </c>
      <c r="BG140" s="201">
        <f>IF(N140="zákl. přenesená",J140,0)</f>
        <v>0</v>
      </c>
      <c r="BH140" s="201">
        <f>IF(N140="sníž. přenesená",J140,0)</f>
        <v>0</v>
      </c>
      <c r="BI140" s="201">
        <f>IF(N140="nulová",J140,0)</f>
        <v>0</v>
      </c>
      <c r="BJ140" s="22" t="s">
        <v>81</v>
      </c>
      <c r="BK140" s="201">
        <f>ROUND(I140*H140,2)</f>
        <v>0</v>
      </c>
      <c r="BL140" s="22" t="s">
        <v>140</v>
      </c>
      <c r="BM140" s="22" t="s">
        <v>580</v>
      </c>
    </row>
    <row r="141" spans="2:65" s="1" customFormat="1" ht="16.5" customHeight="1">
      <c r="B141" s="39"/>
      <c r="C141" s="190" t="s">
        <v>357</v>
      </c>
      <c r="D141" s="190" t="s">
        <v>135</v>
      </c>
      <c r="E141" s="191" t="s">
        <v>581</v>
      </c>
      <c r="F141" s="192" t="s">
        <v>582</v>
      </c>
      <c r="G141" s="193" t="s">
        <v>570</v>
      </c>
      <c r="H141" s="239"/>
      <c r="I141" s="195"/>
      <c r="J141" s="196">
        <f>ROUND(I141*H141,2)</f>
        <v>0</v>
      </c>
      <c r="K141" s="192" t="s">
        <v>21</v>
      </c>
      <c r="L141" s="59"/>
      <c r="M141" s="197" t="s">
        <v>21</v>
      </c>
      <c r="N141" s="235" t="s">
        <v>44</v>
      </c>
      <c r="O141" s="236"/>
      <c r="P141" s="237">
        <f>O141*H141</f>
        <v>0</v>
      </c>
      <c r="Q141" s="237">
        <v>0</v>
      </c>
      <c r="R141" s="237">
        <f>Q141*H141</f>
        <v>0</v>
      </c>
      <c r="S141" s="237">
        <v>0</v>
      </c>
      <c r="T141" s="238">
        <f>S141*H141</f>
        <v>0</v>
      </c>
      <c r="AR141" s="22" t="s">
        <v>140</v>
      </c>
      <c r="AT141" s="22" t="s">
        <v>135</v>
      </c>
      <c r="AU141" s="22" t="s">
        <v>81</v>
      </c>
      <c r="AY141" s="22" t="s">
        <v>132</v>
      </c>
      <c r="BE141" s="201">
        <f>IF(N141="základní",J141,0)</f>
        <v>0</v>
      </c>
      <c r="BF141" s="201">
        <f>IF(N141="snížená",J141,0)</f>
        <v>0</v>
      </c>
      <c r="BG141" s="201">
        <f>IF(N141="zákl. přenesená",J141,0)</f>
        <v>0</v>
      </c>
      <c r="BH141" s="201">
        <f>IF(N141="sníž. přenesená",J141,0)</f>
        <v>0</v>
      </c>
      <c r="BI141" s="201">
        <f>IF(N141="nulová",J141,0)</f>
        <v>0</v>
      </c>
      <c r="BJ141" s="22" t="s">
        <v>81</v>
      </c>
      <c r="BK141" s="201">
        <f>ROUND(I141*H141,2)</f>
        <v>0</v>
      </c>
      <c r="BL141" s="22" t="s">
        <v>140</v>
      </c>
      <c r="BM141" s="22" t="s">
        <v>583</v>
      </c>
    </row>
    <row r="142" spans="2:65" s="1" customFormat="1" ht="6.9" customHeight="1">
      <c r="B142" s="54"/>
      <c r="C142" s="55"/>
      <c r="D142" s="55"/>
      <c r="E142" s="55"/>
      <c r="F142" s="55"/>
      <c r="G142" s="55"/>
      <c r="H142" s="55"/>
      <c r="I142" s="137"/>
      <c r="J142" s="55"/>
      <c r="K142" s="55"/>
      <c r="L142" s="59"/>
    </row>
  </sheetData>
  <sheetProtection algorithmName="SHA-512" hashValue="3eGSBc4ZL+1WtVflISGeuF47NOGlc0OuvNIMHE/OlMRNZ4odSIz29ocGvYVv5+b4UZoyPekm0v2vTfkOenekUw==" saltValue="eQd0g5TpjvbDDTN8aVXy8X3RuIFImQbi/EvyUvdY0WI6UGZg25dJfAQDGO7Ddtg2wRs8KNr1Xuy9jKb4FqYryw==" spinCount="100000" sheet="1" objects="1" scenarios="1" formatColumns="0" formatRows="0" autoFilter="0"/>
  <autoFilter ref="C84:K141"/>
  <mergeCells count="10">
    <mergeCell ref="J51:J52"/>
    <mergeCell ref="E75:H75"/>
    <mergeCell ref="E77:H77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84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6"/>
  <sheetViews>
    <sheetView showGridLines="0" zoomScaleNormal="100" workbookViewId="0"/>
  </sheetViews>
  <sheetFormatPr defaultRowHeight="12"/>
  <cols>
    <col min="1" max="1" width="8.28515625" style="240" customWidth="1"/>
    <col min="2" max="2" width="1.7109375" style="240" customWidth="1"/>
    <col min="3" max="4" width="5" style="240" customWidth="1"/>
    <col min="5" max="5" width="11.7109375" style="240" customWidth="1"/>
    <col min="6" max="6" width="9.140625" style="240" customWidth="1"/>
    <col min="7" max="7" width="5" style="240" customWidth="1"/>
    <col min="8" max="8" width="77.85546875" style="240" customWidth="1"/>
    <col min="9" max="10" width="20" style="240" customWidth="1"/>
    <col min="11" max="11" width="1.7109375" style="240" customWidth="1"/>
  </cols>
  <sheetData>
    <row r="1" spans="2:11" ht="37.5" customHeight="1"/>
    <row r="2" spans="2:11" ht="7.5" customHeight="1">
      <c r="B2" s="241"/>
      <c r="C2" s="242"/>
      <c r="D2" s="242"/>
      <c r="E2" s="242"/>
      <c r="F2" s="242"/>
      <c r="G2" s="242"/>
      <c r="H2" s="242"/>
      <c r="I2" s="242"/>
      <c r="J2" s="242"/>
      <c r="K2" s="243"/>
    </row>
    <row r="3" spans="2:11" s="13" customFormat="1" ht="45" customHeight="1">
      <c r="B3" s="244"/>
      <c r="C3" s="368" t="s">
        <v>584</v>
      </c>
      <c r="D3" s="368"/>
      <c r="E3" s="368"/>
      <c r="F3" s="368"/>
      <c r="G3" s="368"/>
      <c r="H3" s="368"/>
      <c r="I3" s="368"/>
      <c r="J3" s="368"/>
      <c r="K3" s="245"/>
    </row>
    <row r="4" spans="2:11" ht="25.5" customHeight="1">
      <c r="B4" s="246"/>
      <c r="C4" s="372" t="s">
        <v>585</v>
      </c>
      <c r="D4" s="372"/>
      <c r="E4" s="372"/>
      <c r="F4" s="372"/>
      <c r="G4" s="372"/>
      <c r="H4" s="372"/>
      <c r="I4" s="372"/>
      <c r="J4" s="372"/>
      <c r="K4" s="247"/>
    </row>
    <row r="5" spans="2:11" ht="5.25" customHeight="1">
      <c r="B5" s="246"/>
      <c r="C5" s="248"/>
      <c r="D5" s="248"/>
      <c r="E5" s="248"/>
      <c r="F5" s="248"/>
      <c r="G5" s="248"/>
      <c r="H5" s="248"/>
      <c r="I5" s="248"/>
      <c r="J5" s="248"/>
      <c r="K5" s="247"/>
    </row>
    <row r="6" spans="2:11" ht="15" customHeight="1">
      <c r="B6" s="246"/>
      <c r="C6" s="370" t="s">
        <v>586</v>
      </c>
      <c r="D6" s="370"/>
      <c r="E6" s="370"/>
      <c r="F6" s="370"/>
      <c r="G6" s="370"/>
      <c r="H6" s="370"/>
      <c r="I6" s="370"/>
      <c r="J6" s="370"/>
      <c r="K6" s="247"/>
    </row>
    <row r="7" spans="2:11" ht="15" customHeight="1">
      <c r="B7" s="250"/>
      <c r="C7" s="370" t="s">
        <v>587</v>
      </c>
      <c r="D7" s="370"/>
      <c r="E7" s="370"/>
      <c r="F7" s="370"/>
      <c r="G7" s="370"/>
      <c r="H7" s="370"/>
      <c r="I7" s="370"/>
      <c r="J7" s="370"/>
      <c r="K7" s="247"/>
    </row>
    <row r="8" spans="2:11" ht="12.75" customHeight="1">
      <c r="B8" s="250"/>
      <c r="C8" s="249"/>
      <c r="D8" s="249"/>
      <c r="E8" s="249"/>
      <c r="F8" s="249"/>
      <c r="G8" s="249"/>
      <c r="H8" s="249"/>
      <c r="I8" s="249"/>
      <c r="J8" s="249"/>
      <c r="K8" s="247"/>
    </row>
    <row r="9" spans="2:11" ht="15" customHeight="1">
      <c r="B9" s="250"/>
      <c r="C9" s="370" t="s">
        <v>588</v>
      </c>
      <c r="D9" s="370"/>
      <c r="E9" s="370"/>
      <c r="F9" s="370"/>
      <c r="G9" s="370"/>
      <c r="H9" s="370"/>
      <c r="I9" s="370"/>
      <c r="J9" s="370"/>
      <c r="K9" s="247"/>
    </row>
    <row r="10" spans="2:11" ht="15" customHeight="1">
      <c r="B10" s="250"/>
      <c r="C10" s="249"/>
      <c r="D10" s="370" t="s">
        <v>589</v>
      </c>
      <c r="E10" s="370"/>
      <c r="F10" s="370"/>
      <c r="G10" s="370"/>
      <c r="H10" s="370"/>
      <c r="I10" s="370"/>
      <c r="J10" s="370"/>
      <c r="K10" s="247"/>
    </row>
    <row r="11" spans="2:11" ht="15" customHeight="1">
      <c r="B11" s="250"/>
      <c r="C11" s="251"/>
      <c r="D11" s="370" t="s">
        <v>590</v>
      </c>
      <c r="E11" s="370"/>
      <c r="F11" s="370"/>
      <c r="G11" s="370"/>
      <c r="H11" s="370"/>
      <c r="I11" s="370"/>
      <c r="J11" s="370"/>
      <c r="K11" s="247"/>
    </row>
    <row r="12" spans="2:11" ht="12.75" customHeight="1">
      <c r="B12" s="250"/>
      <c r="C12" s="251"/>
      <c r="D12" s="251"/>
      <c r="E12" s="251"/>
      <c r="F12" s="251"/>
      <c r="G12" s="251"/>
      <c r="H12" s="251"/>
      <c r="I12" s="251"/>
      <c r="J12" s="251"/>
      <c r="K12" s="247"/>
    </row>
    <row r="13" spans="2:11" ht="15" customHeight="1">
      <c r="B13" s="250"/>
      <c r="C13" s="251"/>
      <c r="D13" s="370" t="s">
        <v>591</v>
      </c>
      <c r="E13" s="370"/>
      <c r="F13" s="370"/>
      <c r="G13" s="370"/>
      <c r="H13" s="370"/>
      <c r="I13" s="370"/>
      <c r="J13" s="370"/>
      <c r="K13" s="247"/>
    </row>
    <row r="14" spans="2:11" ht="15" customHeight="1">
      <c r="B14" s="250"/>
      <c r="C14" s="251"/>
      <c r="D14" s="370" t="s">
        <v>592</v>
      </c>
      <c r="E14" s="370"/>
      <c r="F14" s="370"/>
      <c r="G14" s="370"/>
      <c r="H14" s="370"/>
      <c r="I14" s="370"/>
      <c r="J14" s="370"/>
      <c r="K14" s="247"/>
    </row>
    <row r="15" spans="2:11" ht="15" customHeight="1">
      <c r="B15" s="250"/>
      <c r="C15" s="251"/>
      <c r="D15" s="370" t="s">
        <v>593</v>
      </c>
      <c r="E15" s="370"/>
      <c r="F15" s="370"/>
      <c r="G15" s="370"/>
      <c r="H15" s="370"/>
      <c r="I15" s="370"/>
      <c r="J15" s="370"/>
      <c r="K15" s="247"/>
    </row>
    <row r="16" spans="2:11" ht="15" customHeight="1">
      <c r="B16" s="250"/>
      <c r="C16" s="251"/>
      <c r="D16" s="251"/>
      <c r="E16" s="252" t="s">
        <v>80</v>
      </c>
      <c r="F16" s="370" t="s">
        <v>594</v>
      </c>
      <c r="G16" s="370"/>
      <c r="H16" s="370"/>
      <c r="I16" s="370"/>
      <c r="J16" s="370"/>
      <c r="K16" s="247"/>
    </row>
    <row r="17" spans="2:11" ht="15" customHeight="1">
      <c r="B17" s="250"/>
      <c r="C17" s="251"/>
      <c r="D17" s="251"/>
      <c r="E17" s="252" t="s">
        <v>595</v>
      </c>
      <c r="F17" s="370" t="s">
        <v>596</v>
      </c>
      <c r="G17" s="370"/>
      <c r="H17" s="370"/>
      <c r="I17" s="370"/>
      <c r="J17" s="370"/>
      <c r="K17" s="247"/>
    </row>
    <row r="18" spans="2:11" ht="15" customHeight="1">
      <c r="B18" s="250"/>
      <c r="C18" s="251"/>
      <c r="D18" s="251"/>
      <c r="E18" s="252" t="s">
        <v>597</v>
      </c>
      <c r="F18" s="370" t="s">
        <v>598</v>
      </c>
      <c r="G18" s="370"/>
      <c r="H18" s="370"/>
      <c r="I18" s="370"/>
      <c r="J18" s="370"/>
      <c r="K18" s="247"/>
    </row>
    <row r="19" spans="2:11" ht="15" customHeight="1">
      <c r="B19" s="250"/>
      <c r="C19" s="251"/>
      <c r="D19" s="251"/>
      <c r="E19" s="252" t="s">
        <v>599</v>
      </c>
      <c r="F19" s="370" t="s">
        <v>600</v>
      </c>
      <c r="G19" s="370"/>
      <c r="H19" s="370"/>
      <c r="I19" s="370"/>
      <c r="J19" s="370"/>
      <c r="K19" s="247"/>
    </row>
    <row r="20" spans="2:11" ht="15" customHeight="1">
      <c r="B20" s="250"/>
      <c r="C20" s="251"/>
      <c r="D20" s="251"/>
      <c r="E20" s="252" t="s">
        <v>566</v>
      </c>
      <c r="F20" s="370" t="s">
        <v>567</v>
      </c>
      <c r="G20" s="370"/>
      <c r="H20" s="370"/>
      <c r="I20" s="370"/>
      <c r="J20" s="370"/>
      <c r="K20" s="247"/>
    </row>
    <row r="21" spans="2:11" ht="15" customHeight="1">
      <c r="B21" s="250"/>
      <c r="C21" s="251"/>
      <c r="D21" s="251"/>
      <c r="E21" s="252" t="s">
        <v>601</v>
      </c>
      <c r="F21" s="370" t="s">
        <v>602</v>
      </c>
      <c r="G21" s="370"/>
      <c r="H21" s="370"/>
      <c r="I21" s="370"/>
      <c r="J21" s="370"/>
      <c r="K21" s="247"/>
    </row>
    <row r="22" spans="2:11" ht="12.75" customHeight="1">
      <c r="B22" s="250"/>
      <c r="C22" s="251"/>
      <c r="D22" s="251"/>
      <c r="E22" s="251"/>
      <c r="F22" s="251"/>
      <c r="G22" s="251"/>
      <c r="H22" s="251"/>
      <c r="I22" s="251"/>
      <c r="J22" s="251"/>
      <c r="K22" s="247"/>
    </row>
    <row r="23" spans="2:11" ht="15" customHeight="1">
      <c r="B23" s="250"/>
      <c r="C23" s="370" t="s">
        <v>603</v>
      </c>
      <c r="D23" s="370"/>
      <c r="E23" s="370"/>
      <c r="F23" s="370"/>
      <c r="G23" s="370"/>
      <c r="H23" s="370"/>
      <c r="I23" s="370"/>
      <c r="J23" s="370"/>
      <c r="K23" s="247"/>
    </row>
    <row r="24" spans="2:11" ht="15" customHeight="1">
      <c r="B24" s="250"/>
      <c r="C24" s="370" t="s">
        <v>604</v>
      </c>
      <c r="D24" s="370"/>
      <c r="E24" s="370"/>
      <c r="F24" s="370"/>
      <c r="G24" s="370"/>
      <c r="H24" s="370"/>
      <c r="I24" s="370"/>
      <c r="J24" s="370"/>
      <c r="K24" s="247"/>
    </row>
    <row r="25" spans="2:11" ht="15" customHeight="1">
      <c r="B25" s="250"/>
      <c r="C25" s="249"/>
      <c r="D25" s="370" t="s">
        <v>605</v>
      </c>
      <c r="E25" s="370"/>
      <c r="F25" s="370"/>
      <c r="G25" s="370"/>
      <c r="H25" s="370"/>
      <c r="I25" s="370"/>
      <c r="J25" s="370"/>
      <c r="K25" s="247"/>
    </row>
    <row r="26" spans="2:11" ht="15" customHeight="1">
      <c r="B26" s="250"/>
      <c r="C26" s="251"/>
      <c r="D26" s="370" t="s">
        <v>606</v>
      </c>
      <c r="E26" s="370"/>
      <c r="F26" s="370"/>
      <c r="G26" s="370"/>
      <c r="H26" s="370"/>
      <c r="I26" s="370"/>
      <c r="J26" s="370"/>
      <c r="K26" s="247"/>
    </row>
    <row r="27" spans="2:11" ht="12.75" customHeight="1">
      <c r="B27" s="250"/>
      <c r="C27" s="251"/>
      <c r="D27" s="251"/>
      <c r="E27" s="251"/>
      <c r="F27" s="251"/>
      <c r="G27" s="251"/>
      <c r="H27" s="251"/>
      <c r="I27" s="251"/>
      <c r="J27" s="251"/>
      <c r="K27" s="247"/>
    </row>
    <row r="28" spans="2:11" ht="15" customHeight="1">
      <c r="B28" s="250"/>
      <c r="C28" s="251"/>
      <c r="D28" s="370" t="s">
        <v>607</v>
      </c>
      <c r="E28" s="370"/>
      <c r="F28" s="370"/>
      <c r="G28" s="370"/>
      <c r="H28" s="370"/>
      <c r="I28" s="370"/>
      <c r="J28" s="370"/>
      <c r="K28" s="247"/>
    </row>
    <row r="29" spans="2:11" ht="15" customHeight="1">
      <c r="B29" s="250"/>
      <c r="C29" s="251"/>
      <c r="D29" s="370" t="s">
        <v>608</v>
      </c>
      <c r="E29" s="370"/>
      <c r="F29" s="370"/>
      <c r="G29" s="370"/>
      <c r="H29" s="370"/>
      <c r="I29" s="370"/>
      <c r="J29" s="370"/>
      <c r="K29" s="247"/>
    </row>
    <row r="30" spans="2:11" ht="12.75" customHeight="1">
      <c r="B30" s="250"/>
      <c r="C30" s="251"/>
      <c r="D30" s="251"/>
      <c r="E30" s="251"/>
      <c r="F30" s="251"/>
      <c r="G30" s="251"/>
      <c r="H30" s="251"/>
      <c r="I30" s="251"/>
      <c r="J30" s="251"/>
      <c r="K30" s="247"/>
    </row>
    <row r="31" spans="2:11" ht="15" customHeight="1">
      <c r="B31" s="250"/>
      <c r="C31" s="251"/>
      <c r="D31" s="370" t="s">
        <v>609</v>
      </c>
      <c r="E31" s="370"/>
      <c r="F31" s="370"/>
      <c r="G31" s="370"/>
      <c r="H31" s="370"/>
      <c r="I31" s="370"/>
      <c r="J31" s="370"/>
      <c r="K31" s="247"/>
    </row>
    <row r="32" spans="2:11" ht="15" customHeight="1">
      <c r="B32" s="250"/>
      <c r="C32" s="251"/>
      <c r="D32" s="370" t="s">
        <v>610</v>
      </c>
      <c r="E32" s="370"/>
      <c r="F32" s="370"/>
      <c r="G32" s="370"/>
      <c r="H32" s="370"/>
      <c r="I32" s="370"/>
      <c r="J32" s="370"/>
      <c r="K32" s="247"/>
    </row>
    <row r="33" spans="2:11" ht="15" customHeight="1">
      <c r="B33" s="250"/>
      <c r="C33" s="251"/>
      <c r="D33" s="370" t="s">
        <v>611</v>
      </c>
      <c r="E33" s="370"/>
      <c r="F33" s="370"/>
      <c r="G33" s="370"/>
      <c r="H33" s="370"/>
      <c r="I33" s="370"/>
      <c r="J33" s="370"/>
      <c r="K33" s="247"/>
    </row>
    <row r="34" spans="2:11" ht="15" customHeight="1">
      <c r="B34" s="250"/>
      <c r="C34" s="251"/>
      <c r="D34" s="249"/>
      <c r="E34" s="253" t="s">
        <v>117</v>
      </c>
      <c r="F34" s="249"/>
      <c r="G34" s="370" t="s">
        <v>612</v>
      </c>
      <c r="H34" s="370"/>
      <c r="I34" s="370"/>
      <c r="J34" s="370"/>
      <c r="K34" s="247"/>
    </row>
    <row r="35" spans="2:11" ht="30.75" customHeight="1">
      <c r="B35" s="250"/>
      <c r="C35" s="251"/>
      <c r="D35" s="249"/>
      <c r="E35" s="253" t="s">
        <v>613</v>
      </c>
      <c r="F35" s="249"/>
      <c r="G35" s="370" t="s">
        <v>614</v>
      </c>
      <c r="H35" s="370"/>
      <c r="I35" s="370"/>
      <c r="J35" s="370"/>
      <c r="K35" s="247"/>
    </row>
    <row r="36" spans="2:11" ht="15" customHeight="1">
      <c r="B36" s="250"/>
      <c r="C36" s="251"/>
      <c r="D36" s="249"/>
      <c r="E36" s="253" t="s">
        <v>54</v>
      </c>
      <c r="F36" s="249"/>
      <c r="G36" s="370" t="s">
        <v>615</v>
      </c>
      <c r="H36" s="370"/>
      <c r="I36" s="370"/>
      <c r="J36" s="370"/>
      <c r="K36" s="247"/>
    </row>
    <row r="37" spans="2:11" ht="15" customHeight="1">
      <c r="B37" s="250"/>
      <c r="C37" s="251"/>
      <c r="D37" s="249"/>
      <c r="E37" s="253" t="s">
        <v>118</v>
      </c>
      <c r="F37" s="249"/>
      <c r="G37" s="370" t="s">
        <v>616</v>
      </c>
      <c r="H37" s="370"/>
      <c r="I37" s="370"/>
      <c r="J37" s="370"/>
      <c r="K37" s="247"/>
    </row>
    <row r="38" spans="2:11" ht="15" customHeight="1">
      <c r="B38" s="250"/>
      <c r="C38" s="251"/>
      <c r="D38" s="249"/>
      <c r="E38" s="253" t="s">
        <v>119</v>
      </c>
      <c r="F38" s="249"/>
      <c r="G38" s="370" t="s">
        <v>617</v>
      </c>
      <c r="H38" s="370"/>
      <c r="I38" s="370"/>
      <c r="J38" s="370"/>
      <c r="K38" s="247"/>
    </row>
    <row r="39" spans="2:11" ht="15" customHeight="1">
      <c r="B39" s="250"/>
      <c r="C39" s="251"/>
      <c r="D39" s="249"/>
      <c r="E39" s="253" t="s">
        <v>120</v>
      </c>
      <c r="F39" s="249"/>
      <c r="G39" s="370" t="s">
        <v>618</v>
      </c>
      <c r="H39" s="370"/>
      <c r="I39" s="370"/>
      <c r="J39" s="370"/>
      <c r="K39" s="247"/>
    </row>
    <row r="40" spans="2:11" ht="15" customHeight="1">
      <c r="B40" s="250"/>
      <c r="C40" s="251"/>
      <c r="D40" s="249"/>
      <c r="E40" s="253" t="s">
        <v>619</v>
      </c>
      <c r="F40" s="249"/>
      <c r="G40" s="370" t="s">
        <v>620</v>
      </c>
      <c r="H40" s="370"/>
      <c r="I40" s="370"/>
      <c r="J40" s="370"/>
      <c r="K40" s="247"/>
    </row>
    <row r="41" spans="2:11" ht="15" customHeight="1">
      <c r="B41" s="250"/>
      <c r="C41" s="251"/>
      <c r="D41" s="249"/>
      <c r="E41" s="253"/>
      <c r="F41" s="249"/>
      <c r="G41" s="370" t="s">
        <v>621</v>
      </c>
      <c r="H41" s="370"/>
      <c r="I41" s="370"/>
      <c r="J41" s="370"/>
      <c r="K41" s="247"/>
    </row>
    <row r="42" spans="2:11" ht="15" customHeight="1">
      <c r="B42" s="250"/>
      <c r="C42" s="251"/>
      <c r="D42" s="249"/>
      <c r="E42" s="253" t="s">
        <v>622</v>
      </c>
      <c r="F42" s="249"/>
      <c r="G42" s="370" t="s">
        <v>623</v>
      </c>
      <c r="H42" s="370"/>
      <c r="I42" s="370"/>
      <c r="J42" s="370"/>
      <c r="K42" s="247"/>
    </row>
    <row r="43" spans="2:11" ht="15" customHeight="1">
      <c r="B43" s="250"/>
      <c r="C43" s="251"/>
      <c r="D43" s="249"/>
      <c r="E43" s="253" t="s">
        <v>122</v>
      </c>
      <c r="F43" s="249"/>
      <c r="G43" s="370" t="s">
        <v>624</v>
      </c>
      <c r="H43" s="370"/>
      <c r="I43" s="370"/>
      <c r="J43" s="370"/>
      <c r="K43" s="247"/>
    </row>
    <row r="44" spans="2:11" ht="12.75" customHeight="1">
      <c r="B44" s="250"/>
      <c r="C44" s="251"/>
      <c r="D44" s="249"/>
      <c r="E44" s="249"/>
      <c r="F44" s="249"/>
      <c r="G44" s="249"/>
      <c r="H44" s="249"/>
      <c r="I44" s="249"/>
      <c r="J44" s="249"/>
      <c r="K44" s="247"/>
    </row>
    <row r="45" spans="2:11" ht="15" customHeight="1">
      <c r="B45" s="250"/>
      <c r="C45" s="251"/>
      <c r="D45" s="370" t="s">
        <v>625</v>
      </c>
      <c r="E45" s="370"/>
      <c r="F45" s="370"/>
      <c r="G45" s="370"/>
      <c r="H45" s="370"/>
      <c r="I45" s="370"/>
      <c r="J45" s="370"/>
      <c r="K45" s="247"/>
    </row>
    <row r="46" spans="2:11" ht="15" customHeight="1">
      <c r="B46" s="250"/>
      <c r="C46" s="251"/>
      <c r="D46" s="251"/>
      <c r="E46" s="370" t="s">
        <v>626</v>
      </c>
      <c r="F46" s="370"/>
      <c r="G46" s="370"/>
      <c r="H46" s="370"/>
      <c r="I46" s="370"/>
      <c r="J46" s="370"/>
      <c r="K46" s="247"/>
    </row>
    <row r="47" spans="2:11" ht="15" customHeight="1">
      <c r="B47" s="250"/>
      <c r="C47" s="251"/>
      <c r="D47" s="251"/>
      <c r="E47" s="370" t="s">
        <v>627</v>
      </c>
      <c r="F47" s="370"/>
      <c r="G47" s="370"/>
      <c r="H47" s="370"/>
      <c r="I47" s="370"/>
      <c r="J47" s="370"/>
      <c r="K47" s="247"/>
    </row>
    <row r="48" spans="2:11" ht="15" customHeight="1">
      <c r="B48" s="250"/>
      <c r="C48" s="251"/>
      <c r="D48" s="251"/>
      <c r="E48" s="370" t="s">
        <v>628</v>
      </c>
      <c r="F48" s="370"/>
      <c r="G48" s="370"/>
      <c r="H48" s="370"/>
      <c r="I48" s="370"/>
      <c r="J48" s="370"/>
      <c r="K48" s="247"/>
    </row>
    <row r="49" spans="2:11" ht="15" customHeight="1">
      <c r="B49" s="250"/>
      <c r="C49" s="251"/>
      <c r="D49" s="370" t="s">
        <v>629</v>
      </c>
      <c r="E49" s="370"/>
      <c r="F49" s="370"/>
      <c r="G49" s="370"/>
      <c r="H49" s="370"/>
      <c r="I49" s="370"/>
      <c r="J49" s="370"/>
      <c r="K49" s="247"/>
    </row>
    <row r="50" spans="2:11" ht="25.5" customHeight="1">
      <c r="B50" s="246"/>
      <c r="C50" s="372" t="s">
        <v>630</v>
      </c>
      <c r="D50" s="372"/>
      <c r="E50" s="372"/>
      <c r="F50" s="372"/>
      <c r="G50" s="372"/>
      <c r="H50" s="372"/>
      <c r="I50" s="372"/>
      <c r="J50" s="372"/>
      <c r="K50" s="247"/>
    </row>
    <row r="51" spans="2:11" ht="5.25" customHeight="1">
      <c r="B51" s="246"/>
      <c r="C51" s="248"/>
      <c r="D51" s="248"/>
      <c r="E51" s="248"/>
      <c r="F51" s="248"/>
      <c r="G51" s="248"/>
      <c r="H51" s="248"/>
      <c r="I51" s="248"/>
      <c r="J51" s="248"/>
      <c r="K51" s="247"/>
    </row>
    <row r="52" spans="2:11" ht="15" customHeight="1">
      <c r="B52" s="246"/>
      <c r="C52" s="370" t="s">
        <v>631</v>
      </c>
      <c r="D52" s="370"/>
      <c r="E52" s="370"/>
      <c r="F52" s="370"/>
      <c r="G52" s="370"/>
      <c r="H52" s="370"/>
      <c r="I52" s="370"/>
      <c r="J52" s="370"/>
      <c r="K52" s="247"/>
    </row>
    <row r="53" spans="2:11" ht="15" customHeight="1">
      <c r="B53" s="246"/>
      <c r="C53" s="370" t="s">
        <v>632</v>
      </c>
      <c r="D53" s="370"/>
      <c r="E53" s="370"/>
      <c r="F53" s="370"/>
      <c r="G53" s="370"/>
      <c r="H53" s="370"/>
      <c r="I53" s="370"/>
      <c r="J53" s="370"/>
      <c r="K53" s="247"/>
    </row>
    <row r="54" spans="2:11" ht="12.75" customHeight="1">
      <c r="B54" s="246"/>
      <c r="C54" s="249"/>
      <c r="D54" s="249"/>
      <c r="E54" s="249"/>
      <c r="F54" s="249"/>
      <c r="G54" s="249"/>
      <c r="H54" s="249"/>
      <c r="I54" s="249"/>
      <c r="J54" s="249"/>
      <c r="K54" s="247"/>
    </row>
    <row r="55" spans="2:11" ht="15" customHeight="1">
      <c r="B55" s="246"/>
      <c r="C55" s="370" t="s">
        <v>633</v>
      </c>
      <c r="D55" s="370"/>
      <c r="E55" s="370"/>
      <c r="F55" s="370"/>
      <c r="G55" s="370"/>
      <c r="H55" s="370"/>
      <c r="I55" s="370"/>
      <c r="J55" s="370"/>
      <c r="K55" s="247"/>
    </row>
    <row r="56" spans="2:11" ht="15" customHeight="1">
      <c r="B56" s="246"/>
      <c r="C56" s="251"/>
      <c r="D56" s="370" t="s">
        <v>634</v>
      </c>
      <c r="E56" s="370"/>
      <c r="F56" s="370"/>
      <c r="G56" s="370"/>
      <c r="H56" s="370"/>
      <c r="I56" s="370"/>
      <c r="J56" s="370"/>
      <c r="K56" s="247"/>
    </row>
    <row r="57" spans="2:11" ht="15" customHeight="1">
      <c r="B57" s="246"/>
      <c r="C57" s="251"/>
      <c r="D57" s="370" t="s">
        <v>635</v>
      </c>
      <c r="E57" s="370"/>
      <c r="F57" s="370"/>
      <c r="G57" s="370"/>
      <c r="H57" s="370"/>
      <c r="I57" s="370"/>
      <c r="J57" s="370"/>
      <c r="K57" s="247"/>
    </row>
    <row r="58" spans="2:11" ht="15" customHeight="1">
      <c r="B58" s="246"/>
      <c r="C58" s="251"/>
      <c r="D58" s="370" t="s">
        <v>636</v>
      </c>
      <c r="E58" s="370"/>
      <c r="F58" s="370"/>
      <c r="G58" s="370"/>
      <c r="H58" s="370"/>
      <c r="I58" s="370"/>
      <c r="J58" s="370"/>
      <c r="K58" s="247"/>
    </row>
    <row r="59" spans="2:11" ht="15" customHeight="1">
      <c r="B59" s="246"/>
      <c r="C59" s="251"/>
      <c r="D59" s="370" t="s">
        <v>637</v>
      </c>
      <c r="E59" s="370"/>
      <c r="F59" s="370"/>
      <c r="G59" s="370"/>
      <c r="H59" s="370"/>
      <c r="I59" s="370"/>
      <c r="J59" s="370"/>
      <c r="K59" s="247"/>
    </row>
    <row r="60" spans="2:11" ht="15" customHeight="1">
      <c r="B60" s="246"/>
      <c r="C60" s="251"/>
      <c r="D60" s="371" t="s">
        <v>638</v>
      </c>
      <c r="E60" s="371"/>
      <c r="F60" s="371"/>
      <c r="G60" s="371"/>
      <c r="H60" s="371"/>
      <c r="I60" s="371"/>
      <c r="J60" s="371"/>
      <c r="K60" s="247"/>
    </row>
    <row r="61" spans="2:11" ht="15" customHeight="1">
      <c r="B61" s="246"/>
      <c r="C61" s="251"/>
      <c r="D61" s="370" t="s">
        <v>639</v>
      </c>
      <c r="E61" s="370"/>
      <c r="F61" s="370"/>
      <c r="G61" s="370"/>
      <c r="H61" s="370"/>
      <c r="I61" s="370"/>
      <c r="J61" s="370"/>
      <c r="K61" s="247"/>
    </row>
    <row r="62" spans="2:11" ht="12.75" customHeight="1">
      <c r="B62" s="246"/>
      <c r="C62" s="251"/>
      <c r="D62" s="251"/>
      <c r="E62" s="254"/>
      <c r="F62" s="251"/>
      <c r="G62" s="251"/>
      <c r="H62" s="251"/>
      <c r="I62" s="251"/>
      <c r="J62" s="251"/>
      <c r="K62" s="247"/>
    </row>
    <row r="63" spans="2:11" ht="15" customHeight="1">
      <c r="B63" s="246"/>
      <c r="C63" s="251"/>
      <c r="D63" s="370" t="s">
        <v>640</v>
      </c>
      <c r="E63" s="370"/>
      <c r="F63" s="370"/>
      <c r="G63" s="370"/>
      <c r="H63" s="370"/>
      <c r="I63" s="370"/>
      <c r="J63" s="370"/>
      <c r="K63" s="247"/>
    </row>
    <row r="64" spans="2:11" ht="15" customHeight="1">
      <c r="B64" s="246"/>
      <c r="C64" s="251"/>
      <c r="D64" s="371" t="s">
        <v>641</v>
      </c>
      <c r="E64" s="371"/>
      <c r="F64" s="371"/>
      <c r="G64" s="371"/>
      <c r="H64" s="371"/>
      <c r="I64" s="371"/>
      <c r="J64" s="371"/>
      <c r="K64" s="247"/>
    </row>
    <row r="65" spans="2:11" ht="15" customHeight="1">
      <c r="B65" s="246"/>
      <c r="C65" s="251"/>
      <c r="D65" s="370" t="s">
        <v>642</v>
      </c>
      <c r="E65" s="370"/>
      <c r="F65" s="370"/>
      <c r="G65" s="370"/>
      <c r="H65" s="370"/>
      <c r="I65" s="370"/>
      <c r="J65" s="370"/>
      <c r="K65" s="247"/>
    </row>
    <row r="66" spans="2:11" ht="15" customHeight="1">
      <c r="B66" s="246"/>
      <c r="C66" s="251"/>
      <c r="D66" s="370" t="s">
        <v>643</v>
      </c>
      <c r="E66" s="370"/>
      <c r="F66" s="370"/>
      <c r="G66" s="370"/>
      <c r="H66" s="370"/>
      <c r="I66" s="370"/>
      <c r="J66" s="370"/>
      <c r="K66" s="247"/>
    </row>
    <row r="67" spans="2:11" ht="15" customHeight="1">
      <c r="B67" s="246"/>
      <c r="C67" s="251"/>
      <c r="D67" s="370" t="s">
        <v>644</v>
      </c>
      <c r="E67" s="370"/>
      <c r="F67" s="370"/>
      <c r="G67" s="370"/>
      <c r="H67" s="370"/>
      <c r="I67" s="370"/>
      <c r="J67" s="370"/>
      <c r="K67" s="247"/>
    </row>
    <row r="68" spans="2:11" ht="15" customHeight="1">
      <c r="B68" s="246"/>
      <c r="C68" s="251"/>
      <c r="D68" s="370" t="s">
        <v>645</v>
      </c>
      <c r="E68" s="370"/>
      <c r="F68" s="370"/>
      <c r="G68" s="370"/>
      <c r="H68" s="370"/>
      <c r="I68" s="370"/>
      <c r="J68" s="370"/>
      <c r="K68" s="247"/>
    </row>
    <row r="69" spans="2:11" ht="12.75" customHeight="1">
      <c r="B69" s="255"/>
      <c r="C69" s="256"/>
      <c r="D69" s="256"/>
      <c r="E69" s="256"/>
      <c r="F69" s="256"/>
      <c r="G69" s="256"/>
      <c r="H69" s="256"/>
      <c r="I69" s="256"/>
      <c r="J69" s="256"/>
      <c r="K69" s="257"/>
    </row>
    <row r="70" spans="2:11" ht="18.75" customHeight="1">
      <c r="B70" s="258"/>
      <c r="C70" s="258"/>
      <c r="D70" s="258"/>
      <c r="E70" s="258"/>
      <c r="F70" s="258"/>
      <c r="G70" s="258"/>
      <c r="H70" s="258"/>
      <c r="I70" s="258"/>
      <c r="J70" s="258"/>
      <c r="K70" s="259"/>
    </row>
    <row r="71" spans="2:11" ht="18.75" customHeight="1">
      <c r="B71" s="259"/>
      <c r="C71" s="259"/>
      <c r="D71" s="259"/>
      <c r="E71" s="259"/>
      <c r="F71" s="259"/>
      <c r="G71" s="259"/>
      <c r="H71" s="259"/>
      <c r="I71" s="259"/>
      <c r="J71" s="259"/>
      <c r="K71" s="259"/>
    </row>
    <row r="72" spans="2:11" ht="7.5" customHeight="1">
      <c r="B72" s="260"/>
      <c r="C72" s="261"/>
      <c r="D72" s="261"/>
      <c r="E72" s="261"/>
      <c r="F72" s="261"/>
      <c r="G72" s="261"/>
      <c r="H72" s="261"/>
      <c r="I72" s="261"/>
      <c r="J72" s="261"/>
      <c r="K72" s="262"/>
    </row>
    <row r="73" spans="2:11" ht="45" customHeight="1">
      <c r="B73" s="263"/>
      <c r="C73" s="369" t="s">
        <v>91</v>
      </c>
      <c r="D73" s="369"/>
      <c r="E73" s="369"/>
      <c r="F73" s="369"/>
      <c r="G73" s="369"/>
      <c r="H73" s="369"/>
      <c r="I73" s="369"/>
      <c r="J73" s="369"/>
      <c r="K73" s="264"/>
    </row>
    <row r="74" spans="2:11" ht="17.25" customHeight="1">
      <c r="B74" s="263"/>
      <c r="C74" s="265" t="s">
        <v>646</v>
      </c>
      <c r="D74" s="265"/>
      <c r="E74" s="265"/>
      <c r="F74" s="265" t="s">
        <v>647</v>
      </c>
      <c r="G74" s="266"/>
      <c r="H74" s="265" t="s">
        <v>118</v>
      </c>
      <c r="I74" s="265" t="s">
        <v>58</v>
      </c>
      <c r="J74" s="265" t="s">
        <v>648</v>
      </c>
      <c r="K74" s="264"/>
    </row>
    <row r="75" spans="2:11" ht="17.25" customHeight="1">
      <c r="B75" s="263"/>
      <c r="C75" s="267" t="s">
        <v>649</v>
      </c>
      <c r="D75" s="267"/>
      <c r="E75" s="267"/>
      <c r="F75" s="268" t="s">
        <v>650</v>
      </c>
      <c r="G75" s="269"/>
      <c r="H75" s="267"/>
      <c r="I75" s="267"/>
      <c r="J75" s="267" t="s">
        <v>651</v>
      </c>
      <c r="K75" s="264"/>
    </row>
    <row r="76" spans="2:11" ht="5.25" customHeight="1">
      <c r="B76" s="263"/>
      <c r="C76" s="270"/>
      <c r="D76" s="270"/>
      <c r="E76" s="270"/>
      <c r="F76" s="270"/>
      <c r="G76" s="271"/>
      <c r="H76" s="270"/>
      <c r="I76" s="270"/>
      <c r="J76" s="270"/>
      <c r="K76" s="264"/>
    </row>
    <row r="77" spans="2:11" ht="15" customHeight="1">
      <c r="B77" s="263"/>
      <c r="C77" s="253" t="s">
        <v>54</v>
      </c>
      <c r="D77" s="270"/>
      <c r="E77" s="270"/>
      <c r="F77" s="272" t="s">
        <v>652</v>
      </c>
      <c r="G77" s="271"/>
      <c r="H77" s="253" t="s">
        <v>653</v>
      </c>
      <c r="I77" s="253" t="s">
        <v>654</v>
      </c>
      <c r="J77" s="253">
        <v>20</v>
      </c>
      <c r="K77" s="264"/>
    </row>
    <row r="78" spans="2:11" ht="15" customHeight="1">
      <c r="B78" s="263"/>
      <c r="C78" s="253" t="s">
        <v>655</v>
      </c>
      <c r="D78" s="253"/>
      <c r="E78" s="253"/>
      <c r="F78" s="272" t="s">
        <v>652</v>
      </c>
      <c r="G78" s="271"/>
      <c r="H78" s="253" t="s">
        <v>656</v>
      </c>
      <c r="I78" s="253" t="s">
        <v>654</v>
      </c>
      <c r="J78" s="253">
        <v>120</v>
      </c>
      <c r="K78" s="264"/>
    </row>
    <row r="79" spans="2:11" ht="15" customHeight="1">
      <c r="B79" s="273"/>
      <c r="C79" s="253" t="s">
        <v>657</v>
      </c>
      <c r="D79" s="253"/>
      <c r="E79" s="253"/>
      <c r="F79" s="272" t="s">
        <v>658</v>
      </c>
      <c r="G79" s="271"/>
      <c r="H79" s="253" t="s">
        <v>659</v>
      </c>
      <c r="I79" s="253" t="s">
        <v>654</v>
      </c>
      <c r="J79" s="253">
        <v>50</v>
      </c>
      <c r="K79" s="264"/>
    </row>
    <row r="80" spans="2:11" ht="15" customHeight="1">
      <c r="B80" s="273"/>
      <c r="C80" s="253" t="s">
        <v>660</v>
      </c>
      <c r="D80" s="253"/>
      <c r="E80" s="253"/>
      <c r="F80" s="272" t="s">
        <v>652</v>
      </c>
      <c r="G80" s="271"/>
      <c r="H80" s="253" t="s">
        <v>661</v>
      </c>
      <c r="I80" s="253" t="s">
        <v>662</v>
      </c>
      <c r="J80" s="253"/>
      <c r="K80" s="264"/>
    </row>
    <row r="81" spans="2:11" ht="15" customHeight="1">
      <c r="B81" s="273"/>
      <c r="C81" s="274" t="s">
        <v>663</v>
      </c>
      <c r="D81" s="274"/>
      <c r="E81" s="274"/>
      <c r="F81" s="275" t="s">
        <v>658</v>
      </c>
      <c r="G81" s="274"/>
      <c r="H81" s="274" t="s">
        <v>664</v>
      </c>
      <c r="I81" s="274" t="s">
        <v>654</v>
      </c>
      <c r="J81" s="274">
        <v>15</v>
      </c>
      <c r="K81" s="264"/>
    </row>
    <row r="82" spans="2:11" ht="15" customHeight="1">
      <c r="B82" s="273"/>
      <c r="C82" s="274" t="s">
        <v>665</v>
      </c>
      <c r="D82" s="274"/>
      <c r="E82" s="274"/>
      <c r="F82" s="275" t="s">
        <v>658</v>
      </c>
      <c r="G82" s="274"/>
      <c r="H82" s="274" t="s">
        <v>666</v>
      </c>
      <c r="I82" s="274" t="s">
        <v>654</v>
      </c>
      <c r="J82" s="274">
        <v>15</v>
      </c>
      <c r="K82" s="264"/>
    </row>
    <row r="83" spans="2:11" ht="15" customHeight="1">
      <c r="B83" s="273"/>
      <c r="C83" s="274" t="s">
        <v>667</v>
      </c>
      <c r="D83" s="274"/>
      <c r="E83" s="274"/>
      <c r="F83" s="275" t="s">
        <v>658</v>
      </c>
      <c r="G83" s="274"/>
      <c r="H83" s="274" t="s">
        <v>668</v>
      </c>
      <c r="I83" s="274" t="s">
        <v>654</v>
      </c>
      <c r="J83" s="274">
        <v>20</v>
      </c>
      <c r="K83" s="264"/>
    </row>
    <row r="84" spans="2:11" ht="15" customHeight="1">
      <c r="B84" s="273"/>
      <c r="C84" s="274" t="s">
        <v>669</v>
      </c>
      <c r="D84" s="274"/>
      <c r="E84" s="274"/>
      <c r="F84" s="275" t="s">
        <v>658</v>
      </c>
      <c r="G84" s="274"/>
      <c r="H84" s="274" t="s">
        <v>670</v>
      </c>
      <c r="I84" s="274" t="s">
        <v>654</v>
      </c>
      <c r="J84" s="274">
        <v>20</v>
      </c>
      <c r="K84" s="264"/>
    </row>
    <row r="85" spans="2:11" ht="15" customHeight="1">
      <c r="B85" s="273"/>
      <c r="C85" s="253" t="s">
        <v>671</v>
      </c>
      <c r="D85" s="253"/>
      <c r="E85" s="253"/>
      <c r="F85" s="272" t="s">
        <v>658</v>
      </c>
      <c r="G85" s="271"/>
      <c r="H85" s="253" t="s">
        <v>672</v>
      </c>
      <c r="I85" s="253" t="s">
        <v>654</v>
      </c>
      <c r="J85" s="253">
        <v>50</v>
      </c>
      <c r="K85" s="264"/>
    </row>
    <row r="86" spans="2:11" ht="15" customHeight="1">
      <c r="B86" s="273"/>
      <c r="C86" s="253" t="s">
        <v>673</v>
      </c>
      <c r="D86" s="253"/>
      <c r="E86" s="253"/>
      <c r="F86" s="272" t="s">
        <v>658</v>
      </c>
      <c r="G86" s="271"/>
      <c r="H86" s="253" t="s">
        <v>674</v>
      </c>
      <c r="I86" s="253" t="s">
        <v>654</v>
      </c>
      <c r="J86" s="253">
        <v>20</v>
      </c>
      <c r="K86" s="264"/>
    </row>
    <row r="87" spans="2:11" ht="15" customHeight="1">
      <c r="B87" s="273"/>
      <c r="C87" s="253" t="s">
        <v>675</v>
      </c>
      <c r="D87" s="253"/>
      <c r="E87" s="253"/>
      <c r="F87" s="272" t="s">
        <v>658</v>
      </c>
      <c r="G87" s="271"/>
      <c r="H87" s="253" t="s">
        <v>676</v>
      </c>
      <c r="I87" s="253" t="s">
        <v>654</v>
      </c>
      <c r="J87" s="253">
        <v>20</v>
      </c>
      <c r="K87" s="264"/>
    </row>
    <row r="88" spans="2:11" ht="15" customHeight="1">
      <c r="B88" s="273"/>
      <c r="C88" s="253" t="s">
        <v>677</v>
      </c>
      <c r="D88" s="253"/>
      <c r="E88" s="253"/>
      <c r="F88" s="272" t="s">
        <v>658</v>
      </c>
      <c r="G88" s="271"/>
      <c r="H88" s="253" t="s">
        <v>678</v>
      </c>
      <c r="I88" s="253" t="s">
        <v>654</v>
      </c>
      <c r="J88" s="253">
        <v>50</v>
      </c>
      <c r="K88" s="264"/>
    </row>
    <row r="89" spans="2:11" ht="15" customHeight="1">
      <c r="B89" s="273"/>
      <c r="C89" s="253" t="s">
        <v>679</v>
      </c>
      <c r="D89" s="253"/>
      <c r="E89" s="253"/>
      <c r="F89" s="272" t="s">
        <v>658</v>
      </c>
      <c r="G89" s="271"/>
      <c r="H89" s="253" t="s">
        <v>679</v>
      </c>
      <c r="I89" s="253" t="s">
        <v>654</v>
      </c>
      <c r="J89" s="253">
        <v>50</v>
      </c>
      <c r="K89" s="264"/>
    </row>
    <row r="90" spans="2:11" ht="15" customHeight="1">
      <c r="B90" s="273"/>
      <c r="C90" s="253" t="s">
        <v>123</v>
      </c>
      <c r="D90" s="253"/>
      <c r="E90" s="253"/>
      <c r="F90" s="272" t="s">
        <v>658</v>
      </c>
      <c r="G90" s="271"/>
      <c r="H90" s="253" t="s">
        <v>680</v>
      </c>
      <c r="I90" s="253" t="s">
        <v>654</v>
      </c>
      <c r="J90" s="253">
        <v>255</v>
      </c>
      <c r="K90" s="264"/>
    </row>
    <row r="91" spans="2:11" ht="15" customHeight="1">
      <c r="B91" s="273"/>
      <c r="C91" s="253" t="s">
        <v>681</v>
      </c>
      <c r="D91" s="253"/>
      <c r="E91" s="253"/>
      <c r="F91" s="272" t="s">
        <v>652</v>
      </c>
      <c r="G91" s="271"/>
      <c r="H91" s="253" t="s">
        <v>682</v>
      </c>
      <c r="I91" s="253" t="s">
        <v>683</v>
      </c>
      <c r="J91" s="253"/>
      <c r="K91" s="264"/>
    </row>
    <row r="92" spans="2:11" ht="15" customHeight="1">
      <c r="B92" s="273"/>
      <c r="C92" s="253" t="s">
        <v>684</v>
      </c>
      <c r="D92" s="253"/>
      <c r="E92" s="253"/>
      <c r="F92" s="272" t="s">
        <v>652</v>
      </c>
      <c r="G92" s="271"/>
      <c r="H92" s="253" t="s">
        <v>685</v>
      </c>
      <c r="I92" s="253" t="s">
        <v>686</v>
      </c>
      <c r="J92" s="253"/>
      <c r="K92" s="264"/>
    </row>
    <row r="93" spans="2:11" ht="15" customHeight="1">
      <c r="B93" s="273"/>
      <c r="C93" s="253" t="s">
        <v>687</v>
      </c>
      <c r="D93" s="253"/>
      <c r="E93" s="253"/>
      <c r="F93" s="272" t="s">
        <v>652</v>
      </c>
      <c r="G93" s="271"/>
      <c r="H93" s="253" t="s">
        <v>687</v>
      </c>
      <c r="I93" s="253" t="s">
        <v>686</v>
      </c>
      <c r="J93" s="253"/>
      <c r="K93" s="264"/>
    </row>
    <row r="94" spans="2:11" ht="15" customHeight="1">
      <c r="B94" s="273"/>
      <c r="C94" s="253" t="s">
        <v>39</v>
      </c>
      <c r="D94" s="253"/>
      <c r="E94" s="253"/>
      <c r="F94" s="272" t="s">
        <v>652</v>
      </c>
      <c r="G94" s="271"/>
      <c r="H94" s="253" t="s">
        <v>688</v>
      </c>
      <c r="I94" s="253" t="s">
        <v>686</v>
      </c>
      <c r="J94" s="253"/>
      <c r="K94" s="264"/>
    </row>
    <row r="95" spans="2:11" ht="15" customHeight="1">
      <c r="B95" s="273"/>
      <c r="C95" s="253" t="s">
        <v>49</v>
      </c>
      <c r="D95" s="253"/>
      <c r="E95" s="253"/>
      <c r="F95" s="272" t="s">
        <v>652</v>
      </c>
      <c r="G95" s="271"/>
      <c r="H95" s="253" t="s">
        <v>689</v>
      </c>
      <c r="I95" s="253" t="s">
        <v>686</v>
      </c>
      <c r="J95" s="253"/>
      <c r="K95" s="264"/>
    </row>
    <row r="96" spans="2:11" ht="15" customHeight="1">
      <c r="B96" s="276"/>
      <c r="C96" s="277"/>
      <c r="D96" s="277"/>
      <c r="E96" s="277"/>
      <c r="F96" s="277"/>
      <c r="G96" s="277"/>
      <c r="H96" s="277"/>
      <c r="I96" s="277"/>
      <c r="J96" s="277"/>
      <c r="K96" s="278"/>
    </row>
    <row r="97" spans="2:11" ht="18.75" customHeight="1">
      <c r="B97" s="279"/>
      <c r="C97" s="280"/>
      <c r="D97" s="280"/>
      <c r="E97" s="280"/>
      <c r="F97" s="280"/>
      <c r="G97" s="280"/>
      <c r="H97" s="280"/>
      <c r="I97" s="280"/>
      <c r="J97" s="280"/>
      <c r="K97" s="279"/>
    </row>
    <row r="98" spans="2:11" ht="18.75" customHeight="1">
      <c r="B98" s="259"/>
      <c r="C98" s="259"/>
      <c r="D98" s="259"/>
      <c r="E98" s="259"/>
      <c r="F98" s="259"/>
      <c r="G98" s="259"/>
      <c r="H98" s="259"/>
      <c r="I98" s="259"/>
      <c r="J98" s="259"/>
      <c r="K98" s="259"/>
    </row>
    <row r="99" spans="2:11" ht="7.5" customHeight="1">
      <c r="B99" s="260"/>
      <c r="C99" s="261"/>
      <c r="D99" s="261"/>
      <c r="E99" s="261"/>
      <c r="F99" s="261"/>
      <c r="G99" s="261"/>
      <c r="H99" s="261"/>
      <c r="I99" s="261"/>
      <c r="J99" s="261"/>
      <c r="K99" s="262"/>
    </row>
    <row r="100" spans="2:11" ht="45" customHeight="1">
      <c r="B100" s="263"/>
      <c r="C100" s="369" t="s">
        <v>690</v>
      </c>
      <c r="D100" s="369"/>
      <c r="E100" s="369"/>
      <c r="F100" s="369"/>
      <c r="G100" s="369"/>
      <c r="H100" s="369"/>
      <c r="I100" s="369"/>
      <c r="J100" s="369"/>
      <c r="K100" s="264"/>
    </row>
    <row r="101" spans="2:11" ht="17.25" customHeight="1">
      <c r="B101" s="263"/>
      <c r="C101" s="265" t="s">
        <v>646</v>
      </c>
      <c r="D101" s="265"/>
      <c r="E101" s="265"/>
      <c r="F101" s="265" t="s">
        <v>647</v>
      </c>
      <c r="G101" s="266"/>
      <c r="H101" s="265" t="s">
        <v>118</v>
      </c>
      <c r="I101" s="265" t="s">
        <v>58</v>
      </c>
      <c r="J101" s="265" t="s">
        <v>648</v>
      </c>
      <c r="K101" s="264"/>
    </row>
    <row r="102" spans="2:11" ht="17.25" customHeight="1">
      <c r="B102" s="263"/>
      <c r="C102" s="267" t="s">
        <v>649</v>
      </c>
      <c r="D102" s="267"/>
      <c r="E102" s="267"/>
      <c r="F102" s="268" t="s">
        <v>650</v>
      </c>
      <c r="G102" s="269"/>
      <c r="H102" s="267"/>
      <c r="I102" s="267"/>
      <c r="J102" s="267" t="s">
        <v>651</v>
      </c>
      <c r="K102" s="264"/>
    </row>
    <row r="103" spans="2:11" ht="5.25" customHeight="1">
      <c r="B103" s="263"/>
      <c r="C103" s="265"/>
      <c r="D103" s="265"/>
      <c r="E103" s="265"/>
      <c r="F103" s="265"/>
      <c r="G103" s="281"/>
      <c r="H103" s="265"/>
      <c r="I103" s="265"/>
      <c r="J103" s="265"/>
      <c r="K103" s="264"/>
    </row>
    <row r="104" spans="2:11" ht="15" customHeight="1">
      <c r="B104" s="263"/>
      <c r="C104" s="253" t="s">
        <v>54</v>
      </c>
      <c r="D104" s="270"/>
      <c r="E104" s="270"/>
      <c r="F104" s="272" t="s">
        <v>652</v>
      </c>
      <c r="G104" s="281"/>
      <c r="H104" s="253" t="s">
        <v>691</v>
      </c>
      <c r="I104" s="253" t="s">
        <v>654</v>
      </c>
      <c r="J104" s="253">
        <v>20</v>
      </c>
      <c r="K104" s="264"/>
    </row>
    <row r="105" spans="2:11" ht="15" customHeight="1">
      <c r="B105" s="263"/>
      <c r="C105" s="253" t="s">
        <v>655</v>
      </c>
      <c r="D105" s="253"/>
      <c r="E105" s="253"/>
      <c r="F105" s="272" t="s">
        <v>652</v>
      </c>
      <c r="G105" s="253"/>
      <c r="H105" s="253" t="s">
        <v>691</v>
      </c>
      <c r="I105" s="253" t="s">
        <v>654</v>
      </c>
      <c r="J105" s="253">
        <v>120</v>
      </c>
      <c r="K105" s="264"/>
    </row>
    <row r="106" spans="2:11" ht="15" customHeight="1">
      <c r="B106" s="273"/>
      <c r="C106" s="253" t="s">
        <v>657</v>
      </c>
      <c r="D106" s="253"/>
      <c r="E106" s="253"/>
      <c r="F106" s="272" t="s">
        <v>658</v>
      </c>
      <c r="G106" s="253"/>
      <c r="H106" s="253" t="s">
        <v>691</v>
      </c>
      <c r="I106" s="253" t="s">
        <v>654</v>
      </c>
      <c r="J106" s="253">
        <v>50</v>
      </c>
      <c r="K106" s="264"/>
    </row>
    <row r="107" spans="2:11" ht="15" customHeight="1">
      <c r="B107" s="273"/>
      <c r="C107" s="253" t="s">
        <v>660</v>
      </c>
      <c r="D107" s="253"/>
      <c r="E107" s="253"/>
      <c r="F107" s="272" t="s">
        <v>652</v>
      </c>
      <c r="G107" s="253"/>
      <c r="H107" s="253" t="s">
        <v>691</v>
      </c>
      <c r="I107" s="253" t="s">
        <v>662</v>
      </c>
      <c r="J107" s="253"/>
      <c r="K107" s="264"/>
    </row>
    <row r="108" spans="2:11" ht="15" customHeight="1">
      <c r="B108" s="273"/>
      <c r="C108" s="253" t="s">
        <v>671</v>
      </c>
      <c r="D108" s="253"/>
      <c r="E108" s="253"/>
      <c r="F108" s="272" t="s">
        <v>658</v>
      </c>
      <c r="G108" s="253"/>
      <c r="H108" s="253" t="s">
        <v>691</v>
      </c>
      <c r="I108" s="253" t="s">
        <v>654</v>
      </c>
      <c r="J108" s="253">
        <v>50</v>
      </c>
      <c r="K108" s="264"/>
    </row>
    <row r="109" spans="2:11" ht="15" customHeight="1">
      <c r="B109" s="273"/>
      <c r="C109" s="253" t="s">
        <v>679</v>
      </c>
      <c r="D109" s="253"/>
      <c r="E109" s="253"/>
      <c r="F109" s="272" t="s">
        <v>658</v>
      </c>
      <c r="G109" s="253"/>
      <c r="H109" s="253" t="s">
        <v>691</v>
      </c>
      <c r="I109" s="253" t="s">
        <v>654</v>
      </c>
      <c r="J109" s="253">
        <v>50</v>
      </c>
      <c r="K109" s="264"/>
    </row>
    <row r="110" spans="2:11" ht="15" customHeight="1">
      <c r="B110" s="273"/>
      <c r="C110" s="253" t="s">
        <v>677</v>
      </c>
      <c r="D110" s="253"/>
      <c r="E110" s="253"/>
      <c r="F110" s="272" t="s">
        <v>658</v>
      </c>
      <c r="G110" s="253"/>
      <c r="H110" s="253" t="s">
        <v>691</v>
      </c>
      <c r="I110" s="253" t="s">
        <v>654</v>
      </c>
      <c r="J110" s="253">
        <v>50</v>
      </c>
      <c r="K110" s="264"/>
    </row>
    <row r="111" spans="2:11" ht="15" customHeight="1">
      <c r="B111" s="273"/>
      <c r="C111" s="253" t="s">
        <v>54</v>
      </c>
      <c r="D111" s="253"/>
      <c r="E111" s="253"/>
      <c r="F111" s="272" t="s">
        <v>652</v>
      </c>
      <c r="G111" s="253"/>
      <c r="H111" s="253" t="s">
        <v>692</v>
      </c>
      <c r="I111" s="253" t="s">
        <v>654</v>
      </c>
      <c r="J111" s="253">
        <v>20</v>
      </c>
      <c r="K111" s="264"/>
    </row>
    <row r="112" spans="2:11" ht="15" customHeight="1">
      <c r="B112" s="273"/>
      <c r="C112" s="253" t="s">
        <v>693</v>
      </c>
      <c r="D112" s="253"/>
      <c r="E112" s="253"/>
      <c r="F112" s="272" t="s">
        <v>652</v>
      </c>
      <c r="G112" s="253"/>
      <c r="H112" s="253" t="s">
        <v>694</v>
      </c>
      <c r="I112" s="253" t="s">
        <v>654</v>
      </c>
      <c r="J112" s="253">
        <v>120</v>
      </c>
      <c r="K112" s="264"/>
    </row>
    <row r="113" spans="2:11" ht="15" customHeight="1">
      <c r="B113" s="273"/>
      <c r="C113" s="253" t="s">
        <v>39</v>
      </c>
      <c r="D113" s="253"/>
      <c r="E113" s="253"/>
      <c r="F113" s="272" t="s">
        <v>652</v>
      </c>
      <c r="G113" s="253"/>
      <c r="H113" s="253" t="s">
        <v>695</v>
      </c>
      <c r="I113" s="253" t="s">
        <v>686</v>
      </c>
      <c r="J113" s="253"/>
      <c r="K113" s="264"/>
    </row>
    <row r="114" spans="2:11" ht="15" customHeight="1">
      <c r="B114" s="273"/>
      <c r="C114" s="253" t="s">
        <v>49</v>
      </c>
      <c r="D114" s="253"/>
      <c r="E114" s="253"/>
      <c r="F114" s="272" t="s">
        <v>652</v>
      </c>
      <c r="G114" s="253"/>
      <c r="H114" s="253" t="s">
        <v>696</v>
      </c>
      <c r="I114" s="253" t="s">
        <v>686</v>
      </c>
      <c r="J114" s="253"/>
      <c r="K114" s="264"/>
    </row>
    <row r="115" spans="2:11" ht="15" customHeight="1">
      <c r="B115" s="273"/>
      <c r="C115" s="253" t="s">
        <v>58</v>
      </c>
      <c r="D115" s="253"/>
      <c r="E115" s="253"/>
      <c r="F115" s="272" t="s">
        <v>652</v>
      </c>
      <c r="G115" s="253"/>
      <c r="H115" s="253" t="s">
        <v>697</v>
      </c>
      <c r="I115" s="253" t="s">
        <v>698</v>
      </c>
      <c r="J115" s="253"/>
      <c r="K115" s="264"/>
    </row>
    <row r="116" spans="2:11" ht="15" customHeight="1">
      <c r="B116" s="276"/>
      <c r="C116" s="282"/>
      <c r="D116" s="282"/>
      <c r="E116" s="282"/>
      <c r="F116" s="282"/>
      <c r="G116" s="282"/>
      <c r="H116" s="282"/>
      <c r="I116" s="282"/>
      <c r="J116" s="282"/>
      <c r="K116" s="278"/>
    </row>
    <row r="117" spans="2:11" ht="18.75" customHeight="1">
      <c r="B117" s="283"/>
      <c r="C117" s="249"/>
      <c r="D117" s="249"/>
      <c r="E117" s="249"/>
      <c r="F117" s="284"/>
      <c r="G117" s="249"/>
      <c r="H117" s="249"/>
      <c r="I117" s="249"/>
      <c r="J117" s="249"/>
      <c r="K117" s="283"/>
    </row>
    <row r="118" spans="2:11" ht="18.75" customHeight="1">
      <c r="B118" s="259"/>
      <c r="C118" s="259"/>
      <c r="D118" s="259"/>
      <c r="E118" s="259"/>
      <c r="F118" s="259"/>
      <c r="G118" s="259"/>
      <c r="H118" s="259"/>
      <c r="I118" s="259"/>
      <c r="J118" s="259"/>
      <c r="K118" s="259"/>
    </row>
    <row r="119" spans="2:11" ht="7.5" customHeight="1">
      <c r="B119" s="285"/>
      <c r="C119" s="286"/>
      <c r="D119" s="286"/>
      <c r="E119" s="286"/>
      <c r="F119" s="286"/>
      <c r="G119" s="286"/>
      <c r="H119" s="286"/>
      <c r="I119" s="286"/>
      <c r="J119" s="286"/>
      <c r="K119" s="287"/>
    </row>
    <row r="120" spans="2:11" ht="45" customHeight="1">
      <c r="B120" s="288"/>
      <c r="C120" s="368" t="s">
        <v>699</v>
      </c>
      <c r="D120" s="368"/>
      <c r="E120" s="368"/>
      <c r="F120" s="368"/>
      <c r="G120" s="368"/>
      <c r="H120" s="368"/>
      <c r="I120" s="368"/>
      <c r="J120" s="368"/>
      <c r="K120" s="289"/>
    </row>
    <row r="121" spans="2:11" ht="17.25" customHeight="1">
      <c r="B121" s="290"/>
      <c r="C121" s="265" t="s">
        <v>646</v>
      </c>
      <c r="D121" s="265"/>
      <c r="E121" s="265"/>
      <c r="F121" s="265" t="s">
        <v>647</v>
      </c>
      <c r="G121" s="266"/>
      <c r="H121" s="265" t="s">
        <v>118</v>
      </c>
      <c r="I121" s="265" t="s">
        <v>58</v>
      </c>
      <c r="J121" s="265" t="s">
        <v>648</v>
      </c>
      <c r="K121" s="291"/>
    </row>
    <row r="122" spans="2:11" ht="17.25" customHeight="1">
      <c r="B122" s="290"/>
      <c r="C122" s="267" t="s">
        <v>649</v>
      </c>
      <c r="D122" s="267"/>
      <c r="E122" s="267"/>
      <c r="F122" s="268" t="s">
        <v>650</v>
      </c>
      <c r="G122" s="269"/>
      <c r="H122" s="267"/>
      <c r="I122" s="267"/>
      <c r="J122" s="267" t="s">
        <v>651</v>
      </c>
      <c r="K122" s="291"/>
    </row>
    <row r="123" spans="2:11" ht="5.25" customHeight="1">
      <c r="B123" s="292"/>
      <c r="C123" s="270"/>
      <c r="D123" s="270"/>
      <c r="E123" s="270"/>
      <c r="F123" s="270"/>
      <c r="G123" s="253"/>
      <c r="H123" s="270"/>
      <c r="I123" s="270"/>
      <c r="J123" s="270"/>
      <c r="K123" s="293"/>
    </row>
    <row r="124" spans="2:11" ht="15" customHeight="1">
      <c r="B124" s="292"/>
      <c r="C124" s="253" t="s">
        <v>655</v>
      </c>
      <c r="D124" s="270"/>
      <c r="E124" s="270"/>
      <c r="F124" s="272" t="s">
        <v>652</v>
      </c>
      <c r="G124" s="253"/>
      <c r="H124" s="253" t="s">
        <v>691</v>
      </c>
      <c r="I124" s="253" t="s">
        <v>654</v>
      </c>
      <c r="J124" s="253">
        <v>120</v>
      </c>
      <c r="K124" s="294"/>
    </row>
    <row r="125" spans="2:11" ht="15" customHeight="1">
      <c r="B125" s="292"/>
      <c r="C125" s="253" t="s">
        <v>700</v>
      </c>
      <c r="D125" s="253"/>
      <c r="E125" s="253"/>
      <c r="F125" s="272" t="s">
        <v>652</v>
      </c>
      <c r="G125" s="253"/>
      <c r="H125" s="253" t="s">
        <v>701</v>
      </c>
      <c r="I125" s="253" t="s">
        <v>654</v>
      </c>
      <c r="J125" s="253" t="s">
        <v>702</v>
      </c>
      <c r="K125" s="294"/>
    </row>
    <row r="126" spans="2:11" ht="15" customHeight="1">
      <c r="B126" s="292"/>
      <c r="C126" s="253" t="s">
        <v>601</v>
      </c>
      <c r="D126" s="253"/>
      <c r="E126" s="253"/>
      <c r="F126" s="272" t="s">
        <v>652</v>
      </c>
      <c r="G126" s="253"/>
      <c r="H126" s="253" t="s">
        <v>703</v>
      </c>
      <c r="I126" s="253" t="s">
        <v>654</v>
      </c>
      <c r="J126" s="253" t="s">
        <v>702</v>
      </c>
      <c r="K126" s="294"/>
    </row>
    <row r="127" spans="2:11" ht="15" customHeight="1">
      <c r="B127" s="292"/>
      <c r="C127" s="253" t="s">
        <v>663</v>
      </c>
      <c r="D127" s="253"/>
      <c r="E127" s="253"/>
      <c r="F127" s="272" t="s">
        <v>658</v>
      </c>
      <c r="G127" s="253"/>
      <c r="H127" s="253" t="s">
        <v>664</v>
      </c>
      <c r="I127" s="253" t="s">
        <v>654</v>
      </c>
      <c r="J127" s="253">
        <v>15</v>
      </c>
      <c r="K127" s="294"/>
    </row>
    <row r="128" spans="2:11" ht="15" customHeight="1">
      <c r="B128" s="292"/>
      <c r="C128" s="274" t="s">
        <v>665</v>
      </c>
      <c r="D128" s="274"/>
      <c r="E128" s="274"/>
      <c r="F128" s="275" t="s">
        <v>658</v>
      </c>
      <c r="G128" s="274"/>
      <c r="H128" s="274" t="s">
        <v>666</v>
      </c>
      <c r="I128" s="274" t="s">
        <v>654</v>
      </c>
      <c r="J128" s="274">
        <v>15</v>
      </c>
      <c r="K128" s="294"/>
    </row>
    <row r="129" spans="2:11" ht="15" customHeight="1">
      <c r="B129" s="292"/>
      <c r="C129" s="274" t="s">
        <v>667</v>
      </c>
      <c r="D129" s="274"/>
      <c r="E129" s="274"/>
      <c r="F129" s="275" t="s">
        <v>658</v>
      </c>
      <c r="G129" s="274"/>
      <c r="H129" s="274" t="s">
        <v>668</v>
      </c>
      <c r="I129" s="274" t="s">
        <v>654</v>
      </c>
      <c r="J129" s="274">
        <v>20</v>
      </c>
      <c r="K129" s="294"/>
    </row>
    <row r="130" spans="2:11" ht="15" customHeight="1">
      <c r="B130" s="292"/>
      <c r="C130" s="274" t="s">
        <v>669</v>
      </c>
      <c r="D130" s="274"/>
      <c r="E130" s="274"/>
      <c r="F130" s="275" t="s">
        <v>658</v>
      </c>
      <c r="G130" s="274"/>
      <c r="H130" s="274" t="s">
        <v>670</v>
      </c>
      <c r="I130" s="274" t="s">
        <v>654</v>
      </c>
      <c r="J130" s="274">
        <v>20</v>
      </c>
      <c r="K130" s="294"/>
    </row>
    <row r="131" spans="2:11" ht="15" customHeight="1">
      <c r="B131" s="292"/>
      <c r="C131" s="253" t="s">
        <v>657</v>
      </c>
      <c r="D131" s="253"/>
      <c r="E131" s="253"/>
      <c r="F131" s="272" t="s">
        <v>658</v>
      </c>
      <c r="G131" s="253"/>
      <c r="H131" s="253" t="s">
        <v>691</v>
      </c>
      <c r="I131" s="253" t="s">
        <v>654</v>
      </c>
      <c r="J131" s="253">
        <v>50</v>
      </c>
      <c r="K131" s="294"/>
    </row>
    <row r="132" spans="2:11" ht="15" customHeight="1">
      <c r="B132" s="292"/>
      <c r="C132" s="253" t="s">
        <v>671</v>
      </c>
      <c r="D132" s="253"/>
      <c r="E132" s="253"/>
      <c r="F132" s="272" t="s">
        <v>658</v>
      </c>
      <c r="G132" s="253"/>
      <c r="H132" s="253" t="s">
        <v>691</v>
      </c>
      <c r="I132" s="253" t="s">
        <v>654</v>
      </c>
      <c r="J132" s="253">
        <v>50</v>
      </c>
      <c r="K132" s="294"/>
    </row>
    <row r="133" spans="2:11" ht="15" customHeight="1">
      <c r="B133" s="292"/>
      <c r="C133" s="253" t="s">
        <v>677</v>
      </c>
      <c r="D133" s="253"/>
      <c r="E133" s="253"/>
      <c r="F133" s="272" t="s">
        <v>658</v>
      </c>
      <c r="G133" s="253"/>
      <c r="H133" s="253" t="s">
        <v>691</v>
      </c>
      <c r="I133" s="253" t="s">
        <v>654</v>
      </c>
      <c r="J133" s="253">
        <v>50</v>
      </c>
      <c r="K133" s="294"/>
    </row>
    <row r="134" spans="2:11" ht="15" customHeight="1">
      <c r="B134" s="292"/>
      <c r="C134" s="253" t="s">
        <v>679</v>
      </c>
      <c r="D134" s="253"/>
      <c r="E134" s="253"/>
      <c r="F134" s="272" t="s">
        <v>658</v>
      </c>
      <c r="G134" s="253"/>
      <c r="H134" s="253" t="s">
        <v>691</v>
      </c>
      <c r="I134" s="253" t="s">
        <v>654</v>
      </c>
      <c r="J134" s="253">
        <v>50</v>
      </c>
      <c r="K134" s="294"/>
    </row>
    <row r="135" spans="2:11" ht="15" customHeight="1">
      <c r="B135" s="292"/>
      <c r="C135" s="253" t="s">
        <v>123</v>
      </c>
      <c r="D135" s="253"/>
      <c r="E135" s="253"/>
      <c r="F135" s="272" t="s">
        <v>658</v>
      </c>
      <c r="G135" s="253"/>
      <c r="H135" s="253" t="s">
        <v>704</v>
      </c>
      <c r="I135" s="253" t="s">
        <v>654</v>
      </c>
      <c r="J135" s="253">
        <v>255</v>
      </c>
      <c r="K135" s="294"/>
    </row>
    <row r="136" spans="2:11" ht="15" customHeight="1">
      <c r="B136" s="292"/>
      <c r="C136" s="253" t="s">
        <v>681</v>
      </c>
      <c r="D136" s="253"/>
      <c r="E136" s="253"/>
      <c r="F136" s="272" t="s">
        <v>652</v>
      </c>
      <c r="G136" s="253"/>
      <c r="H136" s="253" t="s">
        <v>705</v>
      </c>
      <c r="I136" s="253" t="s">
        <v>683</v>
      </c>
      <c r="J136" s="253"/>
      <c r="K136" s="294"/>
    </row>
    <row r="137" spans="2:11" ht="15" customHeight="1">
      <c r="B137" s="292"/>
      <c r="C137" s="253" t="s">
        <v>684</v>
      </c>
      <c r="D137" s="253"/>
      <c r="E137" s="253"/>
      <c r="F137" s="272" t="s">
        <v>652</v>
      </c>
      <c r="G137" s="253"/>
      <c r="H137" s="253" t="s">
        <v>706</v>
      </c>
      <c r="I137" s="253" t="s">
        <v>686</v>
      </c>
      <c r="J137" s="253"/>
      <c r="K137" s="294"/>
    </row>
    <row r="138" spans="2:11" ht="15" customHeight="1">
      <c r="B138" s="292"/>
      <c r="C138" s="253" t="s">
        <v>687</v>
      </c>
      <c r="D138" s="253"/>
      <c r="E138" s="253"/>
      <c r="F138" s="272" t="s">
        <v>652</v>
      </c>
      <c r="G138" s="253"/>
      <c r="H138" s="253" t="s">
        <v>687</v>
      </c>
      <c r="I138" s="253" t="s">
        <v>686</v>
      </c>
      <c r="J138" s="253"/>
      <c r="K138" s="294"/>
    </row>
    <row r="139" spans="2:11" ht="15" customHeight="1">
      <c r="B139" s="292"/>
      <c r="C139" s="253" t="s">
        <v>39</v>
      </c>
      <c r="D139" s="253"/>
      <c r="E139" s="253"/>
      <c r="F139" s="272" t="s">
        <v>652</v>
      </c>
      <c r="G139" s="253"/>
      <c r="H139" s="253" t="s">
        <v>707</v>
      </c>
      <c r="I139" s="253" t="s">
        <v>686</v>
      </c>
      <c r="J139" s="253"/>
      <c r="K139" s="294"/>
    </row>
    <row r="140" spans="2:11" ht="15" customHeight="1">
      <c r="B140" s="292"/>
      <c r="C140" s="253" t="s">
        <v>708</v>
      </c>
      <c r="D140" s="253"/>
      <c r="E140" s="253"/>
      <c r="F140" s="272" t="s">
        <v>652</v>
      </c>
      <c r="G140" s="253"/>
      <c r="H140" s="253" t="s">
        <v>709</v>
      </c>
      <c r="I140" s="253" t="s">
        <v>686</v>
      </c>
      <c r="J140" s="253"/>
      <c r="K140" s="294"/>
    </row>
    <row r="141" spans="2:11" ht="15" customHeight="1">
      <c r="B141" s="295"/>
      <c r="C141" s="296"/>
      <c r="D141" s="296"/>
      <c r="E141" s="296"/>
      <c r="F141" s="296"/>
      <c r="G141" s="296"/>
      <c r="H141" s="296"/>
      <c r="I141" s="296"/>
      <c r="J141" s="296"/>
      <c r="K141" s="297"/>
    </row>
    <row r="142" spans="2:11" ht="18.75" customHeight="1">
      <c r="B142" s="249"/>
      <c r="C142" s="249"/>
      <c r="D142" s="249"/>
      <c r="E142" s="249"/>
      <c r="F142" s="284"/>
      <c r="G142" s="249"/>
      <c r="H142" s="249"/>
      <c r="I142" s="249"/>
      <c r="J142" s="249"/>
      <c r="K142" s="249"/>
    </row>
    <row r="143" spans="2:11" ht="18.75" customHeight="1">
      <c r="B143" s="259"/>
      <c r="C143" s="259"/>
      <c r="D143" s="259"/>
      <c r="E143" s="259"/>
      <c r="F143" s="259"/>
      <c r="G143" s="259"/>
      <c r="H143" s="259"/>
      <c r="I143" s="259"/>
      <c r="J143" s="259"/>
      <c r="K143" s="259"/>
    </row>
    <row r="144" spans="2:11" ht="7.5" customHeight="1">
      <c r="B144" s="260"/>
      <c r="C144" s="261"/>
      <c r="D144" s="261"/>
      <c r="E144" s="261"/>
      <c r="F144" s="261"/>
      <c r="G144" s="261"/>
      <c r="H144" s="261"/>
      <c r="I144" s="261"/>
      <c r="J144" s="261"/>
      <c r="K144" s="262"/>
    </row>
    <row r="145" spans="2:11" ht="45" customHeight="1">
      <c r="B145" s="263"/>
      <c r="C145" s="369" t="s">
        <v>710</v>
      </c>
      <c r="D145" s="369"/>
      <c r="E145" s="369"/>
      <c r="F145" s="369"/>
      <c r="G145" s="369"/>
      <c r="H145" s="369"/>
      <c r="I145" s="369"/>
      <c r="J145" s="369"/>
      <c r="K145" s="264"/>
    </row>
    <row r="146" spans="2:11" ht="17.25" customHeight="1">
      <c r="B146" s="263"/>
      <c r="C146" s="265" t="s">
        <v>646</v>
      </c>
      <c r="D146" s="265"/>
      <c r="E146" s="265"/>
      <c r="F146" s="265" t="s">
        <v>647</v>
      </c>
      <c r="G146" s="266"/>
      <c r="H146" s="265" t="s">
        <v>118</v>
      </c>
      <c r="I146" s="265" t="s">
        <v>58</v>
      </c>
      <c r="J146" s="265" t="s">
        <v>648</v>
      </c>
      <c r="K146" s="264"/>
    </row>
    <row r="147" spans="2:11" ht="17.25" customHeight="1">
      <c r="B147" s="263"/>
      <c r="C147" s="267" t="s">
        <v>649</v>
      </c>
      <c r="D147" s="267"/>
      <c r="E147" s="267"/>
      <c r="F147" s="268" t="s">
        <v>650</v>
      </c>
      <c r="G147" s="269"/>
      <c r="H147" s="267"/>
      <c r="I147" s="267"/>
      <c r="J147" s="267" t="s">
        <v>651</v>
      </c>
      <c r="K147" s="264"/>
    </row>
    <row r="148" spans="2:11" ht="5.25" customHeight="1">
      <c r="B148" s="273"/>
      <c r="C148" s="270"/>
      <c r="D148" s="270"/>
      <c r="E148" s="270"/>
      <c r="F148" s="270"/>
      <c r="G148" s="271"/>
      <c r="H148" s="270"/>
      <c r="I148" s="270"/>
      <c r="J148" s="270"/>
      <c r="K148" s="294"/>
    </row>
    <row r="149" spans="2:11" ht="15" customHeight="1">
      <c r="B149" s="273"/>
      <c r="C149" s="298" t="s">
        <v>655</v>
      </c>
      <c r="D149" s="253"/>
      <c r="E149" s="253"/>
      <c r="F149" s="299" t="s">
        <v>652</v>
      </c>
      <c r="G149" s="253"/>
      <c r="H149" s="298" t="s">
        <v>691</v>
      </c>
      <c r="I149" s="298" t="s">
        <v>654</v>
      </c>
      <c r="J149" s="298">
        <v>120</v>
      </c>
      <c r="K149" s="294"/>
    </row>
    <row r="150" spans="2:11" ht="15" customHeight="1">
      <c r="B150" s="273"/>
      <c r="C150" s="298" t="s">
        <v>700</v>
      </c>
      <c r="D150" s="253"/>
      <c r="E150" s="253"/>
      <c r="F150" s="299" t="s">
        <v>652</v>
      </c>
      <c r="G150" s="253"/>
      <c r="H150" s="298" t="s">
        <v>711</v>
      </c>
      <c r="I150" s="298" t="s">
        <v>654</v>
      </c>
      <c r="J150" s="298" t="s">
        <v>702</v>
      </c>
      <c r="K150" s="294"/>
    </row>
    <row r="151" spans="2:11" ht="15" customHeight="1">
      <c r="B151" s="273"/>
      <c r="C151" s="298" t="s">
        <v>601</v>
      </c>
      <c r="D151" s="253"/>
      <c r="E151" s="253"/>
      <c r="F151" s="299" t="s">
        <v>652</v>
      </c>
      <c r="G151" s="253"/>
      <c r="H151" s="298" t="s">
        <v>712</v>
      </c>
      <c r="I151" s="298" t="s">
        <v>654</v>
      </c>
      <c r="J151" s="298" t="s">
        <v>702</v>
      </c>
      <c r="K151" s="294"/>
    </row>
    <row r="152" spans="2:11" ht="15" customHeight="1">
      <c r="B152" s="273"/>
      <c r="C152" s="298" t="s">
        <v>657</v>
      </c>
      <c r="D152" s="253"/>
      <c r="E152" s="253"/>
      <c r="F152" s="299" t="s">
        <v>658</v>
      </c>
      <c r="G152" s="253"/>
      <c r="H152" s="298" t="s">
        <v>691</v>
      </c>
      <c r="I152" s="298" t="s">
        <v>654</v>
      </c>
      <c r="J152" s="298">
        <v>50</v>
      </c>
      <c r="K152" s="294"/>
    </row>
    <row r="153" spans="2:11" ht="15" customHeight="1">
      <c r="B153" s="273"/>
      <c r="C153" s="298" t="s">
        <v>660</v>
      </c>
      <c r="D153" s="253"/>
      <c r="E153" s="253"/>
      <c r="F153" s="299" t="s">
        <v>652</v>
      </c>
      <c r="G153" s="253"/>
      <c r="H153" s="298" t="s">
        <v>691</v>
      </c>
      <c r="I153" s="298" t="s">
        <v>662</v>
      </c>
      <c r="J153" s="298"/>
      <c r="K153" s="294"/>
    </row>
    <row r="154" spans="2:11" ht="15" customHeight="1">
      <c r="B154" s="273"/>
      <c r="C154" s="298" t="s">
        <v>671</v>
      </c>
      <c r="D154" s="253"/>
      <c r="E154" s="253"/>
      <c r="F154" s="299" t="s">
        <v>658</v>
      </c>
      <c r="G154" s="253"/>
      <c r="H154" s="298" t="s">
        <v>691</v>
      </c>
      <c r="I154" s="298" t="s">
        <v>654</v>
      </c>
      <c r="J154" s="298">
        <v>50</v>
      </c>
      <c r="K154" s="294"/>
    </row>
    <row r="155" spans="2:11" ht="15" customHeight="1">
      <c r="B155" s="273"/>
      <c r="C155" s="298" t="s">
        <v>679</v>
      </c>
      <c r="D155" s="253"/>
      <c r="E155" s="253"/>
      <c r="F155" s="299" t="s">
        <v>658</v>
      </c>
      <c r="G155" s="253"/>
      <c r="H155" s="298" t="s">
        <v>691</v>
      </c>
      <c r="I155" s="298" t="s">
        <v>654</v>
      </c>
      <c r="J155" s="298">
        <v>50</v>
      </c>
      <c r="K155" s="294"/>
    </row>
    <row r="156" spans="2:11" ht="15" customHeight="1">
      <c r="B156" s="273"/>
      <c r="C156" s="298" t="s">
        <v>677</v>
      </c>
      <c r="D156" s="253"/>
      <c r="E156" s="253"/>
      <c r="F156" s="299" t="s">
        <v>658</v>
      </c>
      <c r="G156" s="253"/>
      <c r="H156" s="298" t="s">
        <v>691</v>
      </c>
      <c r="I156" s="298" t="s">
        <v>654</v>
      </c>
      <c r="J156" s="298">
        <v>50</v>
      </c>
      <c r="K156" s="294"/>
    </row>
    <row r="157" spans="2:11" ht="15" customHeight="1">
      <c r="B157" s="273"/>
      <c r="C157" s="298" t="s">
        <v>96</v>
      </c>
      <c r="D157" s="253"/>
      <c r="E157" s="253"/>
      <c r="F157" s="299" t="s">
        <v>652</v>
      </c>
      <c r="G157" s="253"/>
      <c r="H157" s="298" t="s">
        <v>713</v>
      </c>
      <c r="I157" s="298" t="s">
        <v>654</v>
      </c>
      <c r="J157" s="298" t="s">
        <v>714</v>
      </c>
      <c r="K157" s="294"/>
    </row>
    <row r="158" spans="2:11" ht="15" customHeight="1">
      <c r="B158" s="273"/>
      <c r="C158" s="298" t="s">
        <v>715</v>
      </c>
      <c r="D158" s="253"/>
      <c r="E158" s="253"/>
      <c r="F158" s="299" t="s">
        <v>652</v>
      </c>
      <c r="G158" s="253"/>
      <c r="H158" s="298" t="s">
        <v>716</v>
      </c>
      <c r="I158" s="298" t="s">
        <v>686</v>
      </c>
      <c r="J158" s="298"/>
      <c r="K158" s="294"/>
    </row>
    <row r="159" spans="2:11" ht="15" customHeight="1">
      <c r="B159" s="300"/>
      <c r="C159" s="282"/>
      <c r="D159" s="282"/>
      <c r="E159" s="282"/>
      <c r="F159" s="282"/>
      <c r="G159" s="282"/>
      <c r="H159" s="282"/>
      <c r="I159" s="282"/>
      <c r="J159" s="282"/>
      <c r="K159" s="301"/>
    </row>
    <row r="160" spans="2:11" ht="18.75" customHeight="1">
      <c r="B160" s="249"/>
      <c r="C160" s="253"/>
      <c r="D160" s="253"/>
      <c r="E160" s="253"/>
      <c r="F160" s="272"/>
      <c r="G160" s="253"/>
      <c r="H160" s="253"/>
      <c r="I160" s="253"/>
      <c r="J160" s="253"/>
      <c r="K160" s="249"/>
    </row>
    <row r="161" spans="2:11" ht="18.75" customHeight="1">
      <c r="B161" s="259"/>
      <c r="C161" s="259"/>
      <c r="D161" s="259"/>
      <c r="E161" s="259"/>
      <c r="F161" s="259"/>
      <c r="G161" s="259"/>
      <c r="H161" s="259"/>
      <c r="I161" s="259"/>
      <c r="J161" s="259"/>
      <c r="K161" s="259"/>
    </row>
    <row r="162" spans="2:11" ht="7.5" customHeight="1">
      <c r="B162" s="241"/>
      <c r="C162" s="242"/>
      <c r="D162" s="242"/>
      <c r="E162" s="242"/>
      <c r="F162" s="242"/>
      <c r="G162" s="242"/>
      <c r="H162" s="242"/>
      <c r="I162" s="242"/>
      <c r="J162" s="242"/>
      <c r="K162" s="243"/>
    </row>
    <row r="163" spans="2:11" ht="45" customHeight="1">
      <c r="B163" s="244"/>
      <c r="C163" s="368" t="s">
        <v>717</v>
      </c>
      <c r="D163" s="368"/>
      <c r="E163" s="368"/>
      <c r="F163" s="368"/>
      <c r="G163" s="368"/>
      <c r="H163" s="368"/>
      <c r="I163" s="368"/>
      <c r="J163" s="368"/>
      <c r="K163" s="245"/>
    </row>
    <row r="164" spans="2:11" ht="17.25" customHeight="1">
      <c r="B164" s="244"/>
      <c r="C164" s="265" t="s">
        <v>646</v>
      </c>
      <c r="D164" s="265"/>
      <c r="E164" s="265"/>
      <c r="F164" s="265" t="s">
        <v>647</v>
      </c>
      <c r="G164" s="302"/>
      <c r="H164" s="303" t="s">
        <v>118</v>
      </c>
      <c r="I164" s="303" t="s">
        <v>58</v>
      </c>
      <c r="J164" s="265" t="s">
        <v>648</v>
      </c>
      <c r="K164" s="245"/>
    </row>
    <row r="165" spans="2:11" ht="17.25" customHeight="1">
      <c r="B165" s="246"/>
      <c r="C165" s="267" t="s">
        <v>649</v>
      </c>
      <c r="D165" s="267"/>
      <c r="E165" s="267"/>
      <c r="F165" s="268" t="s">
        <v>650</v>
      </c>
      <c r="G165" s="304"/>
      <c r="H165" s="305"/>
      <c r="I165" s="305"/>
      <c r="J165" s="267" t="s">
        <v>651</v>
      </c>
      <c r="K165" s="247"/>
    </row>
    <row r="166" spans="2:11" ht="5.25" customHeight="1">
      <c r="B166" s="273"/>
      <c r="C166" s="270"/>
      <c r="D166" s="270"/>
      <c r="E166" s="270"/>
      <c r="F166" s="270"/>
      <c r="G166" s="271"/>
      <c r="H166" s="270"/>
      <c r="I166" s="270"/>
      <c r="J166" s="270"/>
      <c r="K166" s="294"/>
    </row>
    <row r="167" spans="2:11" ht="15" customHeight="1">
      <c r="B167" s="273"/>
      <c r="C167" s="253" t="s">
        <v>655</v>
      </c>
      <c r="D167" s="253"/>
      <c r="E167" s="253"/>
      <c r="F167" s="272" t="s">
        <v>652</v>
      </c>
      <c r="G167" s="253"/>
      <c r="H167" s="253" t="s">
        <v>691</v>
      </c>
      <c r="I167" s="253" t="s">
        <v>654</v>
      </c>
      <c r="J167" s="253">
        <v>120</v>
      </c>
      <c r="K167" s="294"/>
    </row>
    <row r="168" spans="2:11" ht="15" customHeight="1">
      <c r="B168" s="273"/>
      <c r="C168" s="253" t="s">
        <v>700</v>
      </c>
      <c r="D168" s="253"/>
      <c r="E168" s="253"/>
      <c r="F168" s="272" t="s">
        <v>652</v>
      </c>
      <c r="G168" s="253"/>
      <c r="H168" s="253" t="s">
        <v>701</v>
      </c>
      <c r="I168" s="253" t="s">
        <v>654</v>
      </c>
      <c r="J168" s="253" t="s">
        <v>702</v>
      </c>
      <c r="K168" s="294"/>
    </row>
    <row r="169" spans="2:11" ht="15" customHeight="1">
      <c r="B169" s="273"/>
      <c r="C169" s="253" t="s">
        <v>601</v>
      </c>
      <c r="D169" s="253"/>
      <c r="E169" s="253"/>
      <c r="F169" s="272" t="s">
        <v>652</v>
      </c>
      <c r="G169" s="253"/>
      <c r="H169" s="253" t="s">
        <v>718</v>
      </c>
      <c r="I169" s="253" t="s">
        <v>654</v>
      </c>
      <c r="J169" s="253" t="s">
        <v>702</v>
      </c>
      <c r="K169" s="294"/>
    </row>
    <row r="170" spans="2:11" ht="15" customHeight="1">
      <c r="B170" s="273"/>
      <c r="C170" s="253" t="s">
        <v>657</v>
      </c>
      <c r="D170" s="253"/>
      <c r="E170" s="253"/>
      <c r="F170" s="272" t="s">
        <v>658</v>
      </c>
      <c r="G170" s="253"/>
      <c r="H170" s="253" t="s">
        <v>718</v>
      </c>
      <c r="I170" s="253" t="s">
        <v>654</v>
      </c>
      <c r="J170" s="253">
        <v>50</v>
      </c>
      <c r="K170" s="294"/>
    </row>
    <row r="171" spans="2:11" ht="15" customHeight="1">
      <c r="B171" s="273"/>
      <c r="C171" s="253" t="s">
        <v>660</v>
      </c>
      <c r="D171" s="253"/>
      <c r="E171" s="253"/>
      <c r="F171" s="272" t="s">
        <v>652</v>
      </c>
      <c r="G171" s="253"/>
      <c r="H171" s="253" t="s">
        <v>718</v>
      </c>
      <c r="I171" s="253" t="s">
        <v>662</v>
      </c>
      <c r="J171" s="253"/>
      <c r="K171" s="294"/>
    </row>
    <row r="172" spans="2:11" ht="15" customHeight="1">
      <c r="B172" s="273"/>
      <c r="C172" s="253" t="s">
        <v>671</v>
      </c>
      <c r="D172" s="253"/>
      <c r="E172" s="253"/>
      <c r="F172" s="272" t="s">
        <v>658</v>
      </c>
      <c r="G172" s="253"/>
      <c r="H172" s="253" t="s">
        <v>718</v>
      </c>
      <c r="I172" s="253" t="s">
        <v>654</v>
      </c>
      <c r="J172" s="253">
        <v>50</v>
      </c>
      <c r="K172" s="294"/>
    </row>
    <row r="173" spans="2:11" ht="15" customHeight="1">
      <c r="B173" s="273"/>
      <c r="C173" s="253" t="s">
        <v>679</v>
      </c>
      <c r="D173" s="253"/>
      <c r="E173" s="253"/>
      <c r="F173" s="272" t="s">
        <v>658</v>
      </c>
      <c r="G173" s="253"/>
      <c r="H173" s="253" t="s">
        <v>718</v>
      </c>
      <c r="I173" s="253" t="s">
        <v>654</v>
      </c>
      <c r="J173" s="253">
        <v>50</v>
      </c>
      <c r="K173" s="294"/>
    </row>
    <row r="174" spans="2:11" ht="15" customHeight="1">
      <c r="B174" s="273"/>
      <c r="C174" s="253" t="s">
        <v>677</v>
      </c>
      <c r="D174" s="253"/>
      <c r="E174" s="253"/>
      <c r="F174" s="272" t="s">
        <v>658</v>
      </c>
      <c r="G174" s="253"/>
      <c r="H174" s="253" t="s">
        <v>718</v>
      </c>
      <c r="I174" s="253" t="s">
        <v>654</v>
      </c>
      <c r="J174" s="253">
        <v>50</v>
      </c>
      <c r="K174" s="294"/>
    </row>
    <row r="175" spans="2:11" ht="15" customHeight="1">
      <c r="B175" s="273"/>
      <c r="C175" s="253" t="s">
        <v>117</v>
      </c>
      <c r="D175" s="253"/>
      <c r="E175" s="253"/>
      <c r="F175" s="272" t="s">
        <v>652</v>
      </c>
      <c r="G175" s="253"/>
      <c r="H175" s="253" t="s">
        <v>719</v>
      </c>
      <c r="I175" s="253" t="s">
        <v>720</v>
      </c>
      <c r="J175" s="253"/>
      <c r="K175" s="294"/>
    </row>
    <row r="176" spans="2:11" ht="15" customHeight="1">
      <c r="B176" s="273"/>
      <c r="C176" s="253" t="s">
        <v>58</v>
      </c>
      <c r="D176" s="253"/>
      <c r="E176" s="253"/>
      <c r="F176" s="272" t="s">
        <v>652</v>
      </c>
      <c r="G176" s="253"/>
      <c r="H176" s="253" t="s">
        <v>721</v>
      </c>
      <c r="I176" s="253" t="s">
        <v>722</v>
      </c>
      <c r="J176" s="253">
        <v>1</v>
      </c>
      <c r="K176" s="294"/>
    </row>
    <row r="177" spans="2:11" ht="15" customHeight="1">
      <c r="B177" s="273"/>
      <c r="C177" s="253" t="s">
        <v>54</v>
      </c>
      <c r="D177" s="253"/>
      <c r="E177" s="253"/>
      <c r="F177" s="272" t="s">
        <v>652</v>
      </c>
      <c r="G177" s="253"/>
      <c r="H177" s="253" t="s">
        <v>723</v>
      </c>
      <c r="I177" s="253" t="s">
        <v>654</v>
      </c>
      <c r="J177" s="253">
        <v>20</v>
      </c>
      <c r="K177" s="294"/>
    </row>
    <row r="178" spans="2:11" ht="15" customHeight="1">
      <c r="B178" s="273"/>
      <c r="C178" s="253" t="s">
        <v>118</v>
      </c>
      <c r="D178" s="253"/>
      <c r="E178" s="253"/>
      <c r="F178" s="272" t="s">
        <v>652</v>
      </c>
      <c r="G178" s="253"/>
      <c r="H178" s="253" t="s">
        <v>724</v>
      </c>
      <c r="I178" s="253" t="s">
        <v>654</v>
      </c>
      <c r="J178" s="253">
        <v>255</v>
      </c>
      <c r="K178" s="294"/>
    </row>
    <row r="179" spans="2:11" ht="15" customHeight="1">
      <c r="B179" s="273"/>
      <c r="C179" s="253" t="s">
        <v>119</v>
      </c>
      <c r="D179" s="253"/>
      <c r="E179" s="253"/>
      <c r="F179" s="272" t="s">
        <v>652</v>
      </c>
      <c r="G179" s="253"/>
      <c r="H179" s="253" t="s">
        <v>617</v>
      </c>
      <c r="I179" s="253" t="s">
        <v>654</v>
      </c>
      <c r="J179" s="253">
        <v>10</v>
      </c>
      <c r="K179" s="294"/>
    </row>
    <row r="180" spans="2:11" ht="15" customHeight="1">
      <c r="B180" s="273"/>
      <c r="C180" s="253" t="s">
        <v>120</v>
      </c>
      <c r="D180" s="253"/>
      <c r="E180" s="253"/>
      <c r="F180" s="272" t="s">
        <v>652</v>
      </c>
      <c r="G180" s="253"/>
      <c r="H180" s="253" t="s">
        <v>725</v>
      </c>
      <c r="I180" s="253" t="s">
        <v>686</v>
      </c>
      <c r="J180" s="253"/>
      <c r="K180" s="294"/>
    </row>
    <row r="181" spans="2:11" ht="15" customHeight="1">
      <c r="B181" s="273"/>
      <c r="C181" s="253" t="s">
        <v>726</v>
      </c>
      <c r="D181" s="253"/>
      <c r="E181" s="253"/>
      <c r="F181" s="272" t="s">
        <v>652</v>
      </c>
      <c r="G181" s="253"/>
      <c r="H181" s="253" t="s">
        <v>727</v>
      </c>
      <c r="I181" s="253" t="s">
        <v>686</v>
      </c>
      <c r="J181" s="253"/>
      <c r="K181" s="294"/>
    </row>
    <row r="182" spans="2:11" ht="15" customHeight="1">
      <c r="B182" s="273"/>
      <c r="C182" s="253" t="s">
        <v>715</v>
      </c>
      <c r="D182" s="253"/>
      <c r="E182" s="253"/>
      <c r="F182" s="272" t="s">
        <v>652</v>
      </c>
      <c r="G182" s="253"/>
      <c r="H182" s="253" t="s">
        <v>728</v>
      </c>
      <c r="I182" s="253" t="s">
        <v>686</v>
      </c>
      <c r="J182" s="253"/>
      <c r="K182" s="294"/>
    </row>
    <row r="183" spans="2:11" ht="15" customHeight="1">
      <c r="B183" s="273"/>
      <c r="C183" s="253" t="s">
        <v>122</v>
      </c>
      <c r="D183" s="253"/>
      <c r="E183" s="253"/>
      <c r="F183" s="272" t="s">
        <v>658</v>
      </c>
      <c r="G183" s="253"/>
      <c r="H183" s="253" t="s">
        <v>729</v>
      </c>
      <c r="I183" s="253" t="s">
        <v>654</v>
      </c>
      <c r="J183" s="253">
        <v>50</v>
      </c>
      <c r="K183" s="294"/>
    </row>
    <row r="184" spans="2:11" ht="15" customHeight="1">
      <c r="B184" s="273"/>
      <c r="C184" s="253" t="s">
        <v>730</v>
      </c>
      <c r="D184" s="253"/>
      <c r="E184" s="253"/>
      <c r="F184" s="272" t="s">
        <v>658</v>
      </c>
      <c r="G184" s="253"/>
      <c r="H184" s="253" t="s">
        <v>731</v>
      </c>
      <c r="I184" s="253" t="s">
        <v>732</v>
      </c>
      <c r="J184" s="253"/>
      <c r="K184" s="294"/>
    </row>
    <row r="185" spans="2:11" ht="15" customHeight="1">
      <c r="B185" s="273"/>
      <c r="C185" s="253" t="s">
        <v>733</v>
      </c>
      <c r="D185" s="253"/>
      <c r="E185" s="253"/>
      <c r="F185" s="272" t="s">
        <v>658</v>
      </c>
      <c r="G185" s="253"/>
      <c r="H185" s="253" t="s">
        <v>734</v>
      </c>
      <c r="I185" s="253" t="s">
        <v>732</v>
      </c>
      <c r="J185" s="253"/>
      <c r="K185" s="294"/>
    </row>
    <row r="186" spans="2:11" ht="15" customHeight="1">
      <c r="B186" s="273"/>
      <c r="C186" s="253" t="s">
        <v>735</v>
      </c>
      <c r="D186" s="253"/>
      <c r="E186" s="253"/>
      <c r="F186" s="272" t="s">
        <v>658</v>
      </c>
      <c r="G186" s="253"/>
      <c r="H186" s="253" t="s">
        <v>736</v>
      </c>
      <c r="I186" s="253" t="s">
        <v>732</v>
      </c>
      <c r="J186" s="253"/>
      <c r="K186" s="294"/>
    </row>
    <row r="187" spans="2:11" ht="15" customHeight="1">
      <c r="B187" s="273"/>
      <c r="C187" s="306" t="s">
        <v>737</v>
      </c>
      <c r="D187" s="253"/>
      <c r="E187" s="253"/>
      <c r="F187" s="272" t="s">
        <v>658</v>
      </c>
      <c r="G187" s="253"/>
      <c r="H187" s="253" t="s">
        <v>738</v>
      </c>
      <c r="I187" s="253" t="s">
        <v>739</v>
      </c>
      <c r="J187" s="307" t="s">
        <v>740</v>
      </c>
      <c r="K187" s="294"/>
    </row>
    <row r="188" spans="2:11" ht="15" customHeight="1">
      <c r="B188" s="273"/>
      <c r="C188" s="258" t="s">
        <v>43</v>
      </c>
      <c r="D188" s="253"/>
      <c r="E188" s="253"/>
      <c r="F188" s="272" t="s">
        <v>652</v>
      </c>
      <c r="G188" s="253"/>
      <c r="H188" s="249" t="s">
        <v>741</v>
      </c>
      <c r="I188" s="253" t="s">
        <v>742</v>
      </c>
      <c r="J188" s="253"/>
      <c r="K188" s="294"/>
    </row>
    <row r="189" spans="2:11" ht="15" customHeight="1">
      <c r="B189" s="273"/>
      <c r="C189" s="258" t="s">
        <v>743</v>
      </c>
      <c r="D189" s="253"/>
      <c r="E189" s="253"/>
      <c r="F189" s="272" t="s">
        <v>652</v>
      </c>
      <c r="G189" s="253"/>
      <c r="H189" s="253" t="s">
        <v>744</v>
      </c>
      <c r="I189" s="253" t="s">
        <v>686</v>
      </c>
      <c r="J189" s="253"/>
      <c r="K189" s="294"/>
    </row>
    <row r="190" spans="2:11" ht="15" customHeight="1">
      <c r="B190" s="273"/>
      <c r="C190" s="258" t="s">
        <v>745</v>
      </c>
      <c r="D190" s="253"/>
      <c r="E190" s="253"/>
      <c r="F190" s="272" t="s">
        <v>652</v>
      </c>
      <c r="G190" s="253"/>
      <c r="H190" s="253" t="s">
        <v>746</v>
      </c>
      <c r="I190" s="253" t="s">
        <v>686</v>
      </c>
      <c r="J190" s="253"/>
      <c r="K190" s="294"/>
    </row>
    <row r="191" spans="2:11" ht="15" customHeight="1">
      <c r="B191" s="273"/>
      <c r="C191" s="258" t="s">
        <v>747</v>
      </c>
      <c r="D191" s="253"/>
      <c r="E191" s="253"/>
      <c r="F191" s="272" t="s">
        <v>658</v>
      </c>
      <c r="G191" s="253"/>
      <c r="H191" s="253" t="s">
        <v>748</v>
      </c>
      <c r="I191" s="253" t="s">
        <v>686</v>
      </c>
      <c r="J191" s="253"/>
      <c r="K191" s="294"/>
    </row>
    <row r="192" spans="2:11" ht="15" customHeight="1">
      <c r="B192" s="300"/>
      <c r="C192" s="308"/>
      <c r="D192" s="282"/>
      <c r="E192" s="282"/>
      <c r="F192" s="282"/>
      <c r="G192" s="282"/>
      <c r="H192" s="282"/>
      <c r="I192" s="282"/>
      <c r="J192" s="282"/>
      <c r="K192" s="301"/>
    </row>
    <row r="193" spans="2:11" ht="18.75" customHeight="1">
      <c r="B193" s="249"/>
      <c r="C193" s="253"/>
      <c r="D193" s="253"/>
      <c r="E193" s="253"/>
      <c r="F193" s="272"/>
      <c r="G193" s="253"/>
      <c r="H193" s="253"/>
      <c r="I193" s="253"/>
      <c r="J193" s="253"/>
      <c r="K193" s="249"/>
    </row>
    <row r="194" spans="2:11" ht="18.75" customHeight="1">
      <c r="B194" s="249"/>
      <c r="C194" s="253"/>
      <c r="D194" s="253"/>
      <c r="E194" s="253"/>
      <c r="F194" s="272"/>
      <c r="G194" s="253"/>
      <c r="H194" s="253"/>
      <c r="I194" s="253"/>
      <c r="J194" s="253"/>
      <c r="K194" s="249"/>
    </row>
    <row r="195" spans="2:11" ht="18.75" customHeight="1">
      <c r="B195" s="259"/>
      <c r="C195" s="259"/>
      <c r="D195" s="259"/>
      <c r="E195" s="259"/>
      <c r="F195" s="259"/>
      <c r="G195" s="259"/>
      <c r="H195" s="259"/>
      <c r="I195" s="259"/>
      <c r="J195" s="259"/>
      <c r="K195" s="259"/>
    </row>
    <row r="196" spans="2:11">
      <c r="B196" s="241"/>
      <c r="C196" s="242"/>
      <c r="D196" s="242"/>
      <c r="E196" s="242"/>
      <c r="F196" s="242"/>
      <c r="G196" s="242"/>
      <c r="H196" s="242"/>
      <c r="I196" s="242"/>
      <c r="J196" s="242"/>
      <c r="K196" s="243"/>
    </row>
    <row r="197" spans="2:11" ht="22.2">
      <c r="B197" s="244"/>
      <c r="C197" s="368" t="s">
        <v>749</v>
      </c>
      <c r="D197" s="368"/>
      <c r="E197" s="368"/>
      <c r="F197" s="368"/>
      <c r="G197" s="368"/>
      <c r="H197" s="368"/>
      <c r="I197" s="368"/>
      <c r="J197" s="368"/>
      <c r="K197" s="245"/>
    </row>
    <row r="198" spans="2:11" ht="25.5" customHeight="1">
      <c r="B198" s="244"/>
      <c r="C198" s="309" t="s">
        <v>750</v>
      </c>
      <c r="D198" s="309"/>
      <c r="E198" s="309"/>
      <c r="F198" s="309" t="s">
        <v>751</v>
      </c>
      <c r="G198" s="310"/>
      <c r="H198" s="367" t="s">
        <v>752</v>
      </c>
      <c r="I198" s="367"/>
      <c r="J198" s="367"/>
      <c r="K198" s="245"/>
    </row>
    <row r="199" spans="2:11" ht="5.25" customHeight="1">
      <c r="B199" s="273"/>
      <c r="C199" s="270"/>
      <c r="D199" s="270"/>
      <c r="E199" s="270"/>
      <c r="F199" s="270"/>
      <c r="G199" s="253"/>
      <c r="H199" s="270"/>
      <c r="I199" s="270"/>
      <c r="J199" s="270"/>
      <c r="K199" s="294"/>
    </row>
    <row r="200" spans="2:11" ht="15" customHeight="1">
      <c r="B200" s="273"/>
      <c r="C200" s="253" t="s">
        <v>742</v>
      </c>
      <c r="D200" s="253"/>
      <c r="E200" s="253"/>
      <c r="F200" s="272" t="s">
        <v>44</v>
      </c>
      <c r="G200" s="253"/>
      <c r="H200" s="366" t="s">
        <v>753</v>
      </c>
      <c r="I200" s="366"/>
      <c r="J200" s="366"/>
      <c r="K200" s="294"/>
    </row>
    <row r="201" spans="2:11" ht="15" customHeight="1">
      <c r="B201" s="273"/>
      <c r="C201" s="279"/>
      <c r="D201" s="253"/>
      <c r="E201" s="253"/>
      <c r="F201" s="272" t="s">
        <v>45</v>
      </c>
      <c r="G201" s="253"/>
      <c r="H201" s="366" t="s">
        <v>754</v>
      </c>
      <c r="I201" s="366"/>
      <c r="J201" s="366"/>
      <c r="K201" s="294"/>
    </row>
    <row r="202" spans="2:11" ht="15" customHeight="1">
      <c r="B202" s="273"/>
      <c r="C202" s="279"/>
      <c r="D202" s="253"/>
      <c r="E202" s="253"/>
      <c r="F202" s="272" t="s">
        <v>48</v>
      </c>
      <c r="G202" s="253"/>
      <c r="H202" s="366" t="s">
        <v>755</v>
      </c>
      <c r="I202" s="366"/>
      <c r="J202" s="366"/>
      <c r="K202" s="294"/>
    </row>
    <row r="203" spans="2:11" ht="15" customHeight="1">
      <c r="B203" s="273"/>
      <c r="C203" s="253"/>
      <c r="D203" s="253"/>
      <c r="E203" s="253"/>
      <c r="F203" s="272" t="s">
        <v>46</v>
      </c>
      <c r="G203" s="253"/>
      <c r="H203" s="366" t="s">
        <v>756</v>
      </c>
      <c r="I203" s="366"/>
      <c r="J203" s="366"/>
      <c r="K203" s="294"/>
    </row>
    <row r="204" spans="2:11" ht="15" customHeight="1">
      <c r="B204" s="273"/>
      <c r="C204" s="253"/>
      <c r="D204" s="253"/>
      <c r="E204" s="253"/>
      <c r="F204" s="272" t="s">
        <v>47</v>
      </c>
      <c r="G204" s="253"/>
      <c r="H204" s="366" t="s">
        <v>757</v>
      </c>
      <c r="I204" s="366"/>
      <c r="J204" s="366"/>
      <c r="K204" s="294"/>
    </row>
    <row r="205" spans="2:11" ht="15" customHeight="1">
      <c r="B205" s="273"/>
      <c r="C205" s="253"/>
      <c r="D205" s="253"/>
      <c r="E205" s="253"/>
      <c r="F205" s="272"/>
      <c r="G205" s="253"/>
      <c r="H205" s="253"/>
      <c r="I205" s="253"/>
      <c r="J205" s="253"/>
      <c r="K205" s="294"/>
    </row>
    <row r="206" spans="2:11" ht="15" customHeight="1">
      <c r="B206" s="273"/>
      <c r="C206" s="253" t="s">
        <v>698</v>
      </c>
      <c r="D206" s="253"/>
      <c r="E206" s="253"/>
      <c r="F206" s="272" t="s">
        <v>80</v>
      </c>
      <c r="G206" s="253"/>
      <c r="H206" s="366" t="s">
        <v>758</v>
      </c>
      <c r="I206" s="366"/>
      <c r="J206" s="366"/>
      <c r="K206" s="294"/>
    </row>
    <row r="207" spans="2:11" ht="15" customHeight="1">
      <c r="B207" s="273"/>
      <c r="C207" s="279"/>
      <c r="D207" s="253"/>
      <c r="E207" s="253"/>
      <c r="F207" s="272" t="s">
        <v>597</v>
      </c>
      <c r="G207" s="253"/>
      <c r="H207" s="366" t="s">
        <v>598</v>
      </c>
      <c r="I207" s="366"/>
      <c r="J207" s="366"/>
      <c r="K207" s="294"/>
    </row>
    <row r="208" spans="2:11" ht="15" customHeight="1">
      <c r="B208" s="273"/>
      <c r="C208" s="253"/>
      <c r="D208" s="253"/>
      <c r="E208" s="253"/>
      <c r="F208" s="272" t="s">
        <v>595</v>
      </c>
      <c r="G208" s="253"/>
      <c r="H208" s="366" t="s">
        <v>759</v>
      </c>
      <c r="I208" s="366"/>
      <c r="J208" s="366"/>
      <c r="K208" s="294"/>
    </row>
    <row r="209" spans="2:11" ht="15" customHeight="1">
      <c r="B209" s="311"/>
      <c r="C209" s="279"/>
      <c r="D209" s="279"/>
      <c r="E209" s="279"/>
      <c r="F209" s="272" t="s">
        <v>599</v>
      </c>
      <c r="G209" s="258"/>
      <c r="H209" s="365" t="s">
        <v>600</v>
      </c>
      <c r="I209" s="365"/>
      <c r="J209" s="365"/>
      <c r="K209" s="312"/>
    </row>
    <row r="210" spans="2:11" ht="15" customHeight="1">
      <c r="B210" s="311"/>
      <c r="C210" s="279"/>
      <c r="D210" s="279"/>
      <c r="E210" s="279"/>
      <c r="F210" s="272" t="s">
        <v>566</v>
      </c>
      <c r="G210" s="258"/>
      <c r="H210" s="365" t="s">
        <v>760</v>
      </c>
      <c r="I210" s="365"/>
      <c r="J210" s="365"/>
      <c r="K210" s="312"/>
    </row>
    <row r="211" spans="2:11" ht="15" customHeight="1">
      <c r="B211" s="311"/>
      <c r="C211" s="279"/>
      <c r="D211" s="279"/>
      <c r="E211" s="279"/>
      <c r="F211" s="313"/>
      <c r="G211" s="258"/>
      <c r="H211" s="314"/>
      <c r="I211" s="314"/>
      <c r="J211" s="314"/>
      <c r="K211" s="312"/>
    </row>
    <row r="212" spans="2:11" ht="15" customHeight="1">
      <c r="B212" s="311"/>
      <c r="C212" s="253" t="s">
        <v>722</v>
      </c>
      <c r="D212" s="279"/>
      <c r="E212" s="279"/>
      <c r="F212" s="272">
        <v>1</v>
      </c>
      <c r="G212" s="258"/>
      <c r="H212" s="365" t="s">
        <v>761</v>
      </c>
      <c r="I212" s="365"/>
      <c r="J212" s="365"/>
      <c r="K212" s="312"/>
    </row>
    <row r="213" spans="2:11" ht="15" customHeight="1">
      <c r="B213" s="311"/>
      <c r="C213" s="279"/>
      <c r="D213" s="279"/>
      <c r="E213" s="279"/>
      <c r="F213" s="272">
        <v>2</v>
      </c>
      <c r="G213" s="258"/>
      <c r="H213" s="365" t="s">
        <v>762</v>
      </c>
      <c r="I213" s="365"/>
      <c r="J213" s="365"/>
      <c r="K213" s="312"/>
    </row>
    <row r="214" spans="2:11" ht="15" customHeight="1">
      <c r="B214" s="311"/>
      <c r="C214" s="279"/>
      <c r="D214" s="279"/>
      <c r="E214" s="279"/>
      <c r="F214" s="272">
        <v>3</v>
      </c>
      <c r="G214" s="258"/>
      <c r="H214" s="365" t="s">
        <v>763</v>
      </c>
      <c r="I214" s="365"/>
      <c r="J214" s="365"/>
      <c r="K214" s="312"/>
    </row>
    <row r="215" spans="2:11" ht="15" customHeight="1">
      <c r="B215" s="311"/>
      <c r="C215" s="279"/>
      <c r="D215" s="279"/>
      <c r="E215" s="279"/>
      <c r="F215" s="272">
        <v>4</v>
      </c>
      <c r="G215" s="258"/>
      <c r="H215" s="365" t="s">
        <v>764</v>
      </c>
      <c r="I215" s="365"/>
      <c r="J215" s="365"/>
      <c r="K215" s="312"/>
    </row>
    <row r="216" spans="2:11" ht="12.75" customHeight="1">
      <c r="B216" s="315"/>
      <c r="C216" s="316"/>
      <c r="D216" s="316"/>
      <c r="E216" s="316"/>
      <c r="F216" s="316"/>
      <c r="G216" s="316"/>
      <c r="H216" s="316"/>
      <c r="I216" s="316"/>
      <c r="J216" s="316"/>
      <c r="K216" s="317"/>
    </row>
  </sheetData>
  <sheetProtection formatCells="0" formatColumns="0" formatRows="0" insertColumns="0" insertRows="0" insertHyperlinks="0" deleteColumns="0" deleteRows="0" sort="0" autoFilter="0" pivotTables="0"/>
  <mergeCells count="77">
    <mergeCell ref="F17:J17"/>
    <mergeCell ref="C3:J3"/>
    <mergeCell ref="C9:J9"/>
    <mergeCell ref="D11:J11"/>
    <mergeCell ref="D14:J14"/>
    <mergeCell ref="D15:J15"/>
    <mergeCell ref="F16:J16"/>
    <mergeCell ref="D10:J10"/>
    <mergeCell ref="D13:J13"/>
    <mergeCell ref="C4:J4"/>
    <mergeCell ref="C6:J6"/>
    <mergeCell ref="C7:J7"/>
    <mergeCell ref="C23:J23"/>
    <mergeCell ref="D25:J25"/>
    <mergeCell ref="C24:J24"/>
    <mergeCell ref="F18:J18"/>
    <mergeCell ref="F21:J21"/>
    <mergeCell ref="F19:J19"/>
    <mergeCell ref="F20:J20"/>
    <mergeCell ref="D31:J31"/>
    <mergeCell ref="D32:J32"/>
    <mergeCell ref="D29:J29"/>
    <mergeCell ref="D28:J28"/>
    <mergeCell ref="D26:J26"/>
    <mergeCell ref="G43:J43"/>
    <mergeCell ref="G42:J42"/>
    <mergeCell ref="D33:J33"/>
    <mergeCell ref="G38:J38"/>
    <mergeCell ref="G39:J39"/>
    <mergeCell ref="G40:J40"/>
    <mergeCell ref="G41:J41"/>
    <mergeCell ref="G34:J34"/>
    <mergeCell ref="G35:J35"/>
    <mergeCell ref="G36:J36"/>
    <mergeCell ref="G37:J37"/>
    <mergeCell ref="D57:J57"/>
    <mergeCell ref="D56:J56"/>
    <mergeCell ref="D45:J45"/>
    <mergeCell ref="C50:J50"/>
    <mergeCell ref="C52:J52"/>
    <mergeCell ref="C53:J53"/>
    <mergeCell ref="C55:J55"/>
    <mergeCell ref="D49:J49"/>
    <mergeCell ref="E48:J48"/>
    <mergeCell ref="E47:J47"/>
    <mergeCell ref="E46:J46"/>
    <mergeCell ref="D59:J59"/>
    <mergeCell ref="D60:J60"/>
    <mergeCell ref="D63:J63"/>
    <mergeCell ref="D61:J61"/>
    <mergeCell ref="D58:J58"/>
    <mergeCell ref="D68:J68"/>
    <mergeCell ref="D66:J66"/>
    <mergeCell ref="D65:J65"/>
    <mergeCell ref="D67:J67"/>
    <mergeCell ref="D64:J64"/>
    <mergeCell ref="C163:J163"/>
    <mergeCell ref="C120:J120"/>
    <mergeCell ref="C145:J145"/>
    <mergeCell ref="C100:J100"/>
    <mergeCell ref="C73:J73"/>
    <mergeCell ref="H198:J198"/>
    <mergeCell ref="C197:J197"/>
    <mergeCell ref="H206:J206"/>
    <mergeCell ref="H204:J204"/>
    <mergeCell ref="H202:J202"/>
    <mergeCell ref="H200:J200"/>
    <mergeCell ref="H215:J215"/>
    <mergeCell ref="H208:J208"/>
    <mergeCell ref="H203:J203"/>
    <mergeCell ref="H201:J201"/>
    <mergeCell ref="H212:J212"/>
    <mergeCell ref="H214:J214"/>
    <mergeCell ref="H213:J213"/>
    <mergeCell ref="H210:J210"/>
    <mergeCell ref="H209:J209"/>
    <mergeCell ref="H207:J207"/>
  </mergeCells>
  <pageMargins left="0.59027779999999996" right="0.59027779999999996" top="0.59027779999999996" bottom="0.59027779999999996" header="0" footer="0"/>
  <pageSetup paperSize="9"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7</vt:i4>
      </vt:variant>
    </vt:vector>
  </HeadingPairs>
  <TitlesOfParts>
    <vt:vector size="11" baseType="lpstr">
      <vt:lpstr>Rekapitulace stavby</vt:lpstr>
      <vt:lpstr>01 - Stavební úpravy</vt:lpstr>
      <vt:lpstr>02 - DDM Koprivnice - ele...</vt:lpstr>
      <vt:lpstr>Pokyny pro vyplnění</vt:lpstr>
      <vt:lpstr>'01 - Stavební úpravy'!Názvy_tisku</vt:lpstr>
      <vt:lpstr>'02 - DDM Koprivnice - ele...'!Názvy_tisku</vt:lpstr>
      <vt:lpstr>'Rekapitulace stavby'!Názvy_tisku</vt:lpstr>
      <vt:lpstr>'01 - Stavební úpravy'!Oblast_tisku</vt:lpstr>
      <vt:lpstr>'02 - DDM Koprivnice - ele...'!Oblast_tisku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Prace\Marie</dc:creator>
  <cp:lastModifiedBy>Daniela Koricanska</cp:lastModifiedBy>
  <dcterms:created xsi:type="dcterms:W3CDTF">2018-12-11T10:04:49Z</dcterms:created>
  <dcterms:modified xsi:type="dcterms:W3CDTF">2020-01-06T14:06:12Z</dcterms:modified>
</cp:coreProperties>
</file>